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çamento" sheetId="1" state="visible" r:id="rId1"/>
    <sheet xmlns:r="http://schemas.openxmlformats.org/officeDocument/2006/relationships" name="Cronograma" sheetId="2" state="visible" r:id="rId2"/>
    <sheet xmlns:r="http://schemas.openxmlformats.org/officeDocument/2006/relationships" name="Resum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AAAA"/>
    <numFmt numFmtId="165" formatCode="&quot;R$&quot; #.##0,00"/>
    <numFmt numFmtId="166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b val="1"/>
      <color rgb="001E293B"/>
      <sz val="12"/>
    </font>
    <font>
      <b val="1"/>
    </font>
    <font>
      <b val="1"/>
      <color rgb="001E293B"/>
      <sz val="11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FFBEB"/>
        <bgColor rgb="00FFFBEB"/>
      </patternFill>
    </fill>
    <fill>
      <patternFill patternType="solid">
        <fgColor rgb="00F8FAFC"/>
        <bgColor rgb="00F8FAFC"/>
      </patternFill>
    </fill>
    <fill>
      <patternFill patternType="solid">
        <fgColor rgb="00FFFFFF"/>
        <bgColor rgb="00FFFFFF"/>
      </patternFill>
    </fill>
    <fill>
      <patternFill patternType="solid">
        <fgColor rgb="00C8102E"/>
        <bgColor rgb="00C8102E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4" borderId="1" pivotButton="0" quotePrefix="0" xfId="0"/>
    <xf numFmtId="164" fontId="0" fillId="4" borderId="1" pivotButton="0" quotePrefix="0" xfId="0"/>
    <xf numFmtId="165" fontId="0" fillId="4" borderId="1" pivotButton="0" quotePrefix="0" xfId="0"/>
    <xf numFmtId="166" fontId="0" fillId="4" borderId="1" pivotButton="0" quotePrefix="0" xfId="0"/>
    <xf numFmtId="0" fontId="0" fillId="5" borderId="1" pivotButton="0" quotePrefix="0" xfId="0"/>
    <xf numFmtId="164" fontId="0" fillId="5" borderId="1" pivotButton="0" quotePrefix="0" xfId="0"/>
    <xf numFmtId="165" fontId="0" fillId="5" borderId="1" pivotButton="0" quotePrefix="0" xfId="0"/>
    <xf numFmtId="166" fontId="0" fillId="5" borderId="1" pivotButton="0" quotePrefix="0" xfId="0"/>
    <xf numFmtId="0" fontId="3" fillId="0" borderId="0" pivotButton="0" quotePrefix="0" xfId="0"/>
    <xf numFmtId="0" fontId="4" fillId="0" borderId="0" pivotButton="0" quotePrefix="0" xfId="0"/>
    <xf numFmtId="165" fontId="4" fillId="0" borderId="0" pivotButton="0" quotePrefix="0" xfId="0"/>
    <xf numFmtId="0" fontId="2" fillId="6" borderId="1" applyAlignment="1" pivotButton="0" quotePrefix="0" xfId="0">
      <alignment horizontal="center" vertical="center" wrapText="1"/>
    </xf>
    <xf numFmtId="0" fontId="4" fillId="0" borderId="1" pivotButton="0" quotePrefix="0" xfId="0"/>
    <xf numFmtId="1" fontId="0" fillId="4" borderId="1" pivotButton="0" quotePrefix="0" xfId="0"/>
    <xf numFmtId="1" fontId="0" fillId="5" borderId="1" pivotButton="0" quotePrefix="0" xfId="0"/>
    <xf numFmtId="0" fontId="0" fillId="3" borderId="1" pivotButton="0" quotePrefix="0" xfId="0"/>
    <xf numFmtId="0" fontId="5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164" fontId="0" fillId="4" borderId="1" pivotButton="0" quotePrefix="0" xfId="0"/>
    <xf numFmtId="165" fontId="0" fillId="4" borderId="1" pivotButton="0" quotePrefix="0" xfId="0"/>
    <xf numFmtId="166" fontId="0" fillId="4" borderId="1" pivotButton="0" quotePrefix="0" xfId="0"/>
    <xf numFmtId="164" fontId="0" fillId="5" borderId="1" pivotButton="0" quotePrefix="0" xfId="0"/>
    <xf numFmtId="165" fontId="0" fillId="5" borderId="1" pivotButton="0" quotePrefix="0" xfId="0"/>
    <xf numFmtId="166" fontId="0" fillId="5" borderId="1" pivotButton="0" quotePrefix="0" xfId="0"/>
    <xf numFmtId="165" fontId="4" fillId="0" borderId="0" pivotButton="0" quotePrefix="0" xfId="0"/>
    <xf numFmtId="0" fontId="0" fillId="0" borderId="4" pivotButton="0" quotePrefix="0" xfId="0"/>
  </cellXfs>
  <cellStyles count="1">
    <cellStyle name="Normal" xfId="0" builtinId="0" hidden="0"/>
  </cellStyles>
  <dxfs count="2">
    <dxf>
      <font>
        <b val="1"/>
        <color rgb="0016A34A"/>
      </font>
    </dxf>
    <dxf>
      <font>
        <b val="1"/>
        <color rgb="00DC262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Custo Previsto x Custo Real por Etapa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'Orçamento'!B25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'Orçamento'!$A$26:$A$34</f>
            </numRef>
          </cat>
          <val>
            <numRef>
              <f>'Orçamento'!$B$26:$B$34</f>
            </numRef>
          </val>
        </ser>
        <ser>
          <idx val="1"/>
          <order val="1"/>
          <tx>
            <strRef>
              <f>'Orçamento'!C25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'Orçamento'!$A$26:$A$34</f>
            </numRef>
          </cat>
          <val>
            <numRef>
              <f>'Orçamento'!$C$26:$C$34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Etapa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Duração das Atividades (dias)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'Cronograma'!G3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'Cronograma'!$B$4:$B$13</f>
            </numRef>
          </cat>
          <val>
            <numRef>
              <f>'Cronograma'!$G$4:$G$13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Dias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Atividade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do Orçamento por Etapa</a:t>
            </a:r>
          </a:p>
        </rich>
      </tx>
    </title>
    <plotArea>
      <pieChart>
        <varyColors val="1"/>
        <ser>
          <idx val="0"/>
          <order val="0"/>
          <tx>
            <strRef>
              <f>'Orçamento'!B25</f>
            </strRef>
          </tx>
          <spPr>
            <a:ln xmlns:a="http://schemas.openxmlformats.org/drawingml/2006/main">
              <a:prstDash val="solid"/>
            </a:ln>
          </spPr>
          <cat>
            <numRef>
              <f>'Orçamento'!$A$26:$A$34</f>
            </numRef>
          </cat>
          <val>
            <numRef>
              <f>'Orçamento'!$B$26:$B$34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do Custo Acumulado</a:t>
            </a:r>
          </a:p>
        </rich>
      </tx>
    </title>
    <plotArea>
      <lineChart>
        <grouping val="standard"/>
        <ser>
          <idx val="0"/>
          <order val="0"/>
          <tx>
            <strRef>
              <f>'Resumo'!B20</f>
            </strRef>
          </tx>
          <spPr>
            <a:ln xmlns:a="http://schemas.openxmlformats.org/drawingml/2006/main" w="20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'Resumo'!$A$21:$A$30</f>
            </numRef>
          </cat>
          <val>
            <numRef>
              <f>'Resumo'!$B$21:$B$30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Progresso das Etapas (% Concluído)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'Cronograma'!H3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'Cronograma'!$A$4:$A$13</f>
            </numRef>
          </cat>
          <val>
            <numRef>
              <f>'Cronograma'!$H$4:$H$13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 Concluído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chart" Target="/xl/charts/chart4.xml" Id="rId2"/><Relationship Type="http://schemas.openxmlformats.org/officeDocument/2006/relationships/chart" Target="/xl/charts/chart5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24</row>
      <rowOff>0</rowOff>
    </from>
    <ext cx="72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18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3</col>
      <colOff>0</colOff>
      <row>3</row>
      <rowOff>0</rowOff>
    </from>
    <ext cx="50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12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31</row>
      <rowOff>0</rowOff>
    </from>
    <ext cx="648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4" customWidth="1" min="3" max="3"/>
    <col width="30" customWidth="1" min="4" max="4"/>
    <col width="22" customWidth="1" min="5" max="5"/>
    <col width="16" customWidth="1" min="6" max="6"/>
    <col width="10" customWidth="1" min="7" max="7"/>
    <col width="12" customWidth="1" min="8" max="8"/>
    <col width="16" customWidth="1" min="9" max="9"/>
    <col width="16" customWidth="1" min="10" max="10"/>
    <col width="16" customWidth="1" min="11" max="11"/>
    <col width="14" customWidth="1" min="12" max="12"/>
    <col width="12" customWidth="1" min="13" max="13"/>
    <col width="18" customWidth="1" min="14" max="14"/>
    <col width="14" customWidth="1" min="15" max="15"/>
    <col width="26" customWidth="1" min="16" max="16"/>
  </cols>
  <sheetData>
    <row r="1">
      <c r="A1" s="1" t="inlineStr">
        <is>
          <t>ORÇAMENTO DA REFORMA RESIDENCIAL</t>
        </is>
      </c>
    </row>
    <row r="2"/>
    <row r="3">
      <c r="A3" s="2" t="inlineStr">
        <is>
          <t>ID</t>
        </is>
      </c>
      <c r="B3" s="2" t="inlineStr">
        <is>
          <t>Data</t>
        </is>
      </c>
      <c r="C3" s="2" t="inlineStr">
        <is>
          <t>Etapa da Obra</t>
        </is>
      </c>
      <c r="D3" s="2" t="inlineStr">
        <is>
          <t>Item/Serviço</t>
        </is>
      </c>
      <c r="E3" s="2" t="inlineStr">
        <is>
          <t>Fornecedor</t>
        </is>
      </c>
      <c r="F3" s="2" t="inlineStr">
        <is>
          <t>Cidade</t>
        </is>
      </c>
      <c r="G3" s="2" t="inlineStr">
        <is>
          <t>Unidade</t>
        </is>
      </c>
      <c r="H3" s="2" t="inlineStr">
        <is>
          <t>Quantidade</t>
        </is>
      </c>
      <c r="I3" s="2" t="inlineStr">
        <is>
          <t>Custo Unitário (R$)</t>
        </is>
      </c>
      <c r="J3" s="2" t="inlineStr">
        <is>
          <t>Custo Previsto (R$)</t>
        </is>
      </c>
      <c r="K3" s="2" t="inlineStr">
        <is>
          <t>Custo Real (R$)</t>
        </is>
      </c>
      <c r="L3" s="2" t="inlineStr">
        <is>
          <t>Variação (R$)</t>
        </is>
      </c>
      <c r="M3" s="2" t="inlineStr">
        <is>
          <t>Variação (%)</t>
        </is>
      </c>
      <c r="N3" s="2" t="inlineStr">
        <is>
          <t>Forma de Pagamento</t>
        </is>
      </c>
      <c r="O3" s="2" t="inlineStr">
        <is>
          <t>Status</t>
        </is>
      </c>
      <c r="P3" s="2" t="inlineStr">
        <is>
          <t>Observações</t>
        </is>
      </c>
    </row>
    <row r="4">
      <c r="A4" s="3" t="n">
        <v>1</v>
      </c>
      <c r="B4" s="23" t="n">
        <v>46027</v>
      </c>
      <c r="C4" s="3" t="inlineStr">
        <is>
          <t>Demolição</t>
        </is>
      </c>
      <c r="D4" s="3" t="inlineStr">
        <is>
          <t>Retirada de entulho</t>
        </is>
      </c>
      <c r="E4" s="3" t="inlineStr">
        <is>
          <t>Transportes Almeida</t>
        </is>
      </c>
      <c r="F4" s="3" t="inlineStr">
        <is>
          <t>São Paulo</t>
        </is>
      </c>
      <c r="G4" s="3" t="inlineStr">
        <is>
          <t>m³</t>
        </is>
      </c>
      <c r="H4" s="3" t="n">
        <v>12</v>
      </c>
      <c r="I4" s="24" t="n">
        <v>45</v>
      </c>
      <c r="J4" s="24">
        <f>H4*I4</f>
        <v/>
      </c>
      <c r="K4" s="24" t="n">
        <v>620</v>
      </c>
      <c r="L4" s="24">
        <f>K4-J4</f>
        <v/>
      </c>
      <c r="M4" s="25">
        <f>IFERROR(L4/J4,0)</f>
        <v/>
      </c>
      <c r="N4" s="3" t="inlineStr">
        <is>
          <t>Dinheiro</t>
        </is>
      </c>
      <c r="O4" s="3" t="inlineStr">
        <is>
          <t>Concluído</t>
        </is>
      </c>
      <c r="P4" s="3" t="inlineStr">
        <is>
          <t>Descarte em aterro licenciado</t>
        </is>
      </c>
    </row>
    <row r="5">
      <c r="A5" s="7" t="n">
        <v>2</v>
      </c>
      <c r="B5" s="26" t="n">
        <v>46032</v>
      </c>
      <c r="C5" s="7" t="inlineStr">
        <is>
          <t>Elétrica</t>
        </is>
      </c>
      <c r="D5" s="7" t="inlineStr">
        <is>
          <t>Mão de obra de eletricista</t>
        </is>
      </c>
      <c r="E5" s="7" t="inlineStr">
        <is>
          <t>João Silva Elétrica</t>
        </is>
      </c>
      <c r="F5" s="7" t="inlineStr">
        <is>
          <t>Rio de Janeiro</t>
        </is>
      </c>
      <c r="G5" s="7" t="inlineStr">
        <is>
          <t>hora</t>
        </is>
      </c>
      <c r="H5" s="7" t="n">
        <v>40</v>
      </c>
      <c r="I5" s="27" t="n">
        <v>60</v>
      </c>
      <c r="J5" s="27">
        <f>H5*I5</f>
        <v/>
      </c>
      <c r="K5" s="27" t="n">
        <v>2450</v>
      </c>
      <c r="L5" s="27">
        <f>K5-J5</f>
        <v/>
      </c>
      <c r="M5" s="28">
        <f>IFERROR(L5/J5,0)</f>
        <v/>
      </c>
      <c r="N5" s="7" t="inlineStr">
        <is>
          <t>Pix</t>
        </is>
      </c>
      <c r="O5" s="7" t="inlineStr">
        <is>
          <t>Concluído</t>
        </is>
      </c>
      <c r="P5" s="7" t="inlineStr">
        <is>
          <t>Inclui troca de disjuntores</t>
        </is>
      </c>
    </row>
    <row r="6">
      <c r="A6" s="3" t="n">
        <v>3</v>
      </c>
      <c r="B6" s="23" t="n">
        <v>46040</v>
      </c>
      <c r="C6" s="3" t="inlineStr">
        <is>
          <t>Hidráulica</t>
        </is>
      </c>
      <c r="D6" s="3" t="inlineStr">
        <is>
          <t>Troca de torneiras e sifões</t>
        </is>
      </c>
      <c r="E6" s="3" t="inlineStr">
        <is>
          <t>Hidro Center Ltda</t>
        </is>
      </c>
      <c r="F6" s="3" t="inlineStr">
        <is>
          <t>Belo Horizonte</t>
        </is>
      </c>
      <c r="G6" s="3" t="inlineStr">
        <is>
          <t>un</t>
        </is>
      </c>
      <c r="H6" s="3" t="n">
        <v>8</v>
      </c>
      <c r="I6" s="24" t="n">
        <v>85</v>
      </c>
      <c r="J6" s="24">
        <f>H6*I6</f>
        <v/>
      </c>
      <c r="K6" s="24" t="n">
        <v>690</v>
      </c>
      <c r="L6" s="24">
        <f>K6-J6</f>
        <v/>
      </c>
      <c r="M6" s="25">
        <f>IFERROR(L6/J6,0)</f>
        <v/>
      </c>
      <c r="N6" s="3" t="inlineStr">
        <is>
          <t>Cartão</t>
        </is>
      </c>
      <c r="O6" s="3" t="inlineStr">
        <is>
          <t>Concluído</t>
        </is>
      </c>
      <c r="P6" s="3" t="inlineStr"/>
    </row>
    <row r="7">
      <c r="A7" s="7" t="n">
        <v>4</v>
      </c>
      <c r="B7" s="26" t="n">
        <v>46047</v>
      </c>
      <c r="C7" s="7" t="inlineStr">
        <is>
          <t>Pintura</t>
        </is>
      </c>
      <c r="D7" s="7" t="inlineStr">
        <is>
          <t>Compra de tinta para pintura</t>
        </is>
      </c>
      <c r="E7" s="7" t="inlineStr">
        <is>
          <t>Tintas Curitiba Ltda</t>
        </is>
      </c>
      <c r="F7" s="7" t="inlineStr">
        <is>
          <t>Curitiba</t>
        </is>
      </c>
      <c r="G7" s="7" t="inlineStr">
        <is>
          <t>lata</t>
        </is>
      </c>
      <c r="H7" s="7" t="n">
        <v>15</v>
      </c>
      <c r="I7" s="27" t="n">
        <v>180</v>
      </c>
      <c r="J7" s="27">
        <f>H7*I7</f>
        <v/>
      </c>
      <c r="K7" s="27" t="n">
        <v>2600</v>
      </c>
      <c r="L7" s="27">
        <f>K7-J7</f>
        <v/>
      </c>
      <c r="M7" s="28">
        <f>IFERROR(L7/J7,0)</f>
        <v/>
      </c>
      <c r="N7" s="7" t="inlineStr">
        <is>
          <t>Boleto</t>
        </is>
      </c>
      <c r="O7" s="7" t="inlineStr">
        <is>
          <t>Em andamento</t>
        </is>
      </c>
      <c r="P7" s="7" t="inlineStr">
        <is>
          <t>Tinta acrílica premium</t>
        </is>
      </c>
    </row>
    <row r="8">
      <c r="A8" s="3" t="n">
        <v>5</v>
      </c>
      <c r="B8" s="23" t="n">
        <v>46055</v>
      </c>
      <c r="C8" s="3" t="inlineStr">
        <is>
          <t>Piso</t>
        </is>
      </c>
      <c r="D8" s="3" t="inlineStr">
        <is>
          <t>Instalação de piso laminado</t>
        </is>
      </c>
      <c r="E8" s="3" t="inlineStr">
        <is>
          <t>Pisos &amp; Cia</t>
        </is>
      </c>
      <c r="F8" s="3" t="inlineStr">
        <is>
          <t>Porto Alegre</t>
        </is>
      </c>
      <c r="G8" s="3" t="inlineStr">
        <is>
          <t>m²</t>
        </is>
      </c>
      <c r="H8" s="3" t="n">
        <v>60</v>
      </c>
      <c r="I8" s="24" t="n">
        <v>95</v>
      </c>
      <c r="J8" s="24">
        <f>H8*I8</f>
        <v/>
      </c>
      <c r="K8" s="24" t="n">
        <v>5900</v>
      </c>
      <c r="L8" s="24">
        <f>K8-J8</f>
        <v/>
      </c>
      <c r="M8" s="25">
        <f>IFERROR(L8/J8,0)</f>
        <v/>
      </c>
      <c r="N8" s="3" t="inlineStr">
        <is>
          <t>Transferência</t>
        </is>
      </c>
      <c r="O8" s="3" t="inlineStr">
        <is>
          <t>Em andamento</t>
        </is>
      </c>
      <c r="P8" s="3" t="inlineStr"/>
    </row>
    <row r="9">
      <c r="A9" s="7" t="n">
        <v>6</v>
      </c>
      <c r="B9" s="26" t="n">
        <v>46061</v>
      </c>
      <c r="C9" s="7" t="inlineStr">
        <is>
          <t>Gesso</t>
        </is>
      </c>
      <c r="D9" s="7" t="inlineStr">
        <is>
          <t>Aplicação de gesso no teto</t>
        </is>
      </c>
      <c r="E9" s="7" t="inlineStr">
        <is>
          <t>Gesso Acabamentos Ltda</t>
        </is>
      </c>
      <c r="F9" s="7" t="inlineStr">
        <is>
          <t>Salvador</t>
        </is>
      </c>
      <c r="G9" s="7" t="inlineStr">
        <is>
          <t>m²</t>
        </is>
      </c>
      <c r="H9" s="7" t="n">
        <v>45</v>
      </c>
      <c r="I9" s="27" t="n">
        <v>55</v>
      </c>
      <c r="J9" s="27">
        <f>H9*I9</f>
        <v/>
      </c>
      <c r="K9" s="27" t="n">
        <v>2450</v>
      </c>
      <c r="L9" s="27">
        <f>K9-J9</f>
        <v/>
      </c>
      <c r="M9" s="28">
        <f>IFERROR(L9/J9,0)</f>
        <v/>
      </c>
      <c r="N9" s="7" t="inlineStr">
        <is>
          <t>Pix</t>
        </is>
      </c>
      <c r="O9" s="7" t="inlineStr">
        <is>
          <t>Pendente</t>
        </is>
      </c>
      <c r="P9" s="7" t="inlineStr"/>
    </row>
    <row r="10">
      <c r="A10" s="3" t="n">
        <v>7</v>
      </c>
      <c r="B10" s="23" t="n">
        <v>46068</v>
      </c>
      <c r="C10" s="3" t="inlineStr">
        <is>
          <t>Marcenaria</t>
        </is>
      </c>
      <c r="D10" s="3" t="inlineStr">
        <is>
          <t>Projeto de marcenaria planejada</t>
        </is>
      </c>
      <c r="E10" s="3" t="inlineStr">
        <is>
          <t>Móveis Recife Design</t>
        </is>
      </c>
      <c r="F10" s="3" t="inlineStr">
        <is>
          <t>Recife</t>
        </is>
      </c>
      <c r="G10" s="3" t="inlineStr">
        <is>
          <t>verba</t>
        </is>
      </c>
      <c r="H10" s="3" t="n">
        <v>1</v>
      </c>
      <c r="I10" s="24" t="n">
        <v>12000</v>
      </c>
      <c r="J10" s="24">
        <f>H10*I10</f>
        <v/>
      </c>
      <c r="K10" s="24" t="n">
        <v>12800</v>
      </c>
      <c r="L10" s="24">
        <f>K10-J10</f>
        <v/>
      </c>
      <c r="M10" s="25">
        <f>IFERROR(L10/J10,0)</f>
        <v/>
      </c>
      <c r="N10" s="3" t="inlineStr">
        <is>
          <t>Boleto</t>
        </is>
      </c>
      <c r="O10" s="3" t="inlineStr">
        <is>
          <t>Pendente</t>
        </is>
      </c>
      <c r="P10" s="3" t="inlineStr">
        <is>
          <t>Cozinha e closet</t>
        </is>
      </c>
    </row>
    <row r="11">
      <c r="A11" s="7" t="n">
        <v>8</v>
      </c>
      <c r="B11" s="26" t="n">
        <v>46073</v>
      </c>
      <c r="C11" s="7" t="inlineStr">
        <is>
          <t>Hidráulica</t>
        </is>
      </c>
      <c r="D11" s="7" t="inlineStr">
        <is>
          <t>Revisão hidráulica</t>
        </is>
      </c>
      <c r="E11" s="7" t="inlineStr">
        <is>
          <t>Hidro Center Ltda</t>
        </is>
      </c>
      <c r="F11" s="7" t="inlineStr">
        <is>
          <t>Belo Horizonte</t>
        </is>
      </c>
      <c r="G11" s="7" t="inlineStr">
        <is>
          <t>verba</t>
        </is>
      </c>
      <c r="H11" s="7" t="n">
        <v>1</v>
      </c>
      <c r="I11" s="27" t="n">
        <v>900</v>
      </c>
      <c r="J11" s="27">
        <f>H11*I11</f>
        <v/>
      </c>
      <c r="K11" s="27" t="n">
        <v>850</v>
      </c>
      <c r="L11" s="27">
        <f>K11-J11</f>
        <v/>
      </c>
      <c r="M11" s="28">
        <f>IFERROR(L11/J11,0)</f>
        <v/>
      </c>
      <c r="N11" s="7" t="inlineStr">
        <is>
          <t>Cartão</t>
        </is>
      </c>
      <c r="O11" s="7" t="inlineStr">
        <is>
          <t>Concluído</t>
        </is>
      </c>
      <c r="P11" s="7" t="inlineStr"/>
    </row>
    <row r="12">
      <c r="A12" s="3" t="n">
        <v>9</v>
      </c>
      <c r="B12" s="23" t="n">
        <v>46082</v>
      </c>
      <c r="C12" s="3" t="inlineStr">
        <is>
          <t>Iluminação</t>
        </is>
      </c>
      <c r="D12" s="3" t="inlineStr">
        <is>
          <t>Iluminação LED</t>
        </is>
      </c>
      <c r="E12" s="3" t="inlineStr">
        <is>
          <t>Ilumina Fortaleza</t>
        </is>
      </c>
      <c r="F12" s="3" t="inlineStr">
        <is>
          <t>Fortaleza</t>
        </is>
      </c>
      <c r="G12" s="3" t="inlineStr">
        <is>
          <t>un</t>
        </is>
      </c>
      <c r="H12" s="3" t="n">
        <v>25</v>
      </c>
      <c r="I12" s="24" t="n">
        <v>38</v>
      </c>
      <c r="J12" s="24">
        <f>H12*I12</f>
        <v/>
      </c>
      <c r="K12" s="24" t="n">
        <v>900</v>
      </c>
      <c r="L12" s="24">
        <f>K12-J12</f>
        <v/>
      </c>
      <c r="M12" s="25">
        <f>IFERROR(L12/J12,0)</f>
        <v/>
      </c>
      <c r="N12" s="3" t="inlineStr">
        <is>
          <t>Pix</t>
        </is>
      </c>
      <c r="O12" s="3" t="inlineStr">
        <is>
          <t>Em andamento</t>
        </is>
      </c>
      <c r="P12" s="3" t="inlineStr"/>
    </row>
    <row r="13">
      <c r="A13" s="7" t="n">
        <v>10</v>
      </c>
      <c r="B13" s="26" t="n">
        <v>46091</v>
      </c>
      <c r="C13" s="7" t="inlineStr">
        <is>
          <t>Limpeza Final</t>
        </is>
      </c>
      <c r="D13" s="7" t="inlineStr">
        <is>
          <t>Limpeza pós-obra</t>
        </is>
      </c>
      <c r="E13" s="7" t="inlineStr">
        <is>
          <t>Limpa Tudo Serviços</t>
        </is>
      </c>
      <c r="F13" s="7" t="inlineStr">
        <is>
          <t>Brasília</t>
        </is>
      </c>
      <c r="G13" s="7" t="inlineStr">
        <is>
          <t>verba</t>
        </is>
      </c>
      <c r="H13" s="7" t="n">
        <v>1</v>
      </c>
      <c r="I13" s="27" t="n">
        <v>1200</v>
      </c>
      <c r="J13" s="27">
        <f>H13*I13</f>
        <v/>
      </c>
      <c r="K13" s="27" t="n">
        <v>1350</v>
      </c>
      <c r="L13" s="27">
        <f>K13-J13</f>
        <v/>
      </c>
      <c r="M13" s="28">
        <f>IFERROR(L13/J13,0)</f>
        <v/>
      </c>
      <c r="N13" s="7" t="inlineStr">
        <is>
          <t>Dinheiro</t>
        </is>
      </c>
      <c r="O13" s="7" t="inlineStr">
        <is>
          <t>Pendente</t>
        </is>
      </c>
      <c r="P13" s="7" t="inlineStr"/>
    </row>
    <row r="14"/>
    <row r="15">
      <c r="B15" s="11" t="inlineStr">
        <is>
          <t>TOTAIS E ESTATÍSTICAS</t>
        </is>
      </c>
    </row>
    <row r="16">
      <c r="B16" s="12" t="inlineStr">
        <is>
          <t>Total Previsto (R$)</t>
        </is>
      </c>
      <c r="C16" s="29">
        <f>SUM(J4:J13)</f>
        <v/>
      </c>
    </row>
    <row r="17">
      <c r="B17" s="12" t="inlineStr">
        <is>
          <t>Total Real (R$)</t>
        </is>
      </c>
      <c r="C17" s="29">
        <f>SUM(K4:K13)</f>
        <v/>
      </c>
    </row>
    <row r="18">
      <c r="B18" s="12" t="inlineStr">
        <is>
          <t>Total Variação (R$)</t>
        </is>
      </c>
      <c r="C18" s="29">
        <f>SUM(L4:L13)</f>
        <v/>
      </c>
    </row>
    <row r="19">
      <c r="B19" s="12" t="inlineStr">
        <is>
          <t>Custo Médio por Item (R$)</t>
        </is>
      </c>
      <c r="C19" s="29">
        <f>AVERAGE(J4:J13)</f>
        <v/>
      </c>
    </row>
    <row r="20">
      <c r="B20" s="12" t="inlineStr">
        <is>
          <t>Itens Concluídos</t>
        </is>
      </c>
      <c r="C20" s="12">
        <f>COUNTIF(O4:O13,"Concluído")</f>
        <v/>
      </c>
    </row>
    <row r="21">
      <c r="B21" s="12" t="inlineStr">
        <is>
          <t>Itens Em Andamento</t>
        </is>
      </c>
      <c r="C21" s="12">
        <f>COUNTIF(O4:O13,"Em andamento")</f>
        <v/>
      </c>
    </row>
    <row r="22">
      <c r="B22" s="12" t="inlineStr">
        <is>
          <t>Itens Pendentes</t>
        </is>
      </c>
      <c r="C22" s="12">
        <f>COUNTIF(O4:O13,"Pendente")</f>
        <v/>
      </c>
    </row>
    <row r="23"/>
    <row r="24"/>
    <row r="25">
      <c r="A25" s="14" t="inlineStr">
        <is>
          <t>Etapa</t>
        </is>
      </c>
      <c r="B25" s="14" t="inlineStr">
        <is>
          <t>Custo Previsto (R$)</t>
        </is>
      </c>
      <c r="C25" s="14" t="inlineStr">
        <is>
          <t>Custo Real (R$)</t>
        </is>
      </c>
    </row>
    <row r="26">
      <c r="A26" s="3" t="inlineStr">
        <is>
          <t>Demolição</t>
        </is>
      </c>
      <c r="B26" s="24">
        <f>SUMIF($C$4:$C$13,A26,$J$4:$J$13)</f>
        <v/>
      </c>
      <c r="C26" s="24">
        <f>SUMIF($C$4:$C$13,A26,$K$4:$K$13)</f>
        <v/>
      </c>
    </row>
    <row r="27">
      <c r="A27" s="7" t="inlineStr">
        <is>
          <t>Elétrica</t>
        </is>
      </c>
      <c r="B27" s="27">
        <f>SUMIF($C$4:$C$13,A27,$J$4:$J$13)</f>
        <v/>
      </c>
      <c r="C27" s="27">
        <f>SUMIF($C$4:$C$13,A27,$K$4:$K$13)</f>
        <v/>
      </c>
    </row>
    <row r="28">
      <c r="A28" s="3" t="inlineStr">
        <is>
          <t>Hidráulica</t>
        </is>
      </c>
      <c r="B28" s="24">
        <f>SUMIF($C$4:$C$13,A28,$J$4:$J$13)</f>
        <v/>
      </c>
      <c r="C28" s="24">
        <f>SUMIF($C$4:$C$13,A28,$K$4:$K$13)</f>
        <v/>
      </c>
    </row>
    <row r="29">
      <c r="A29" s="7" t="inlineStr">
        <is>
          <t>Pintura</t>
        </is>
      </c>
      <c r="B29" s="27">
        <f>SUMIF($C$4:$C$13,A29,$J$4:$J$13)</f>
        <v/>
      </c>
      <c r="C29" s="27">
        <f>SUMIF($C$4:$C$13,A29,$K$4:$K$13)</f>
        <v/>
      </c>
    </row>
    <row r="30">
      <c r="A30" s="3" t="inlineStr">
        <is>
          <t>Piso</t>
        </is>
      </c>
      <c r="B30" s="24">
        <f>SUMIF($C$4:$C$13,A30,$J$4:$J$13)</f>
        <v/>
      </c>
      <c r="C30" s="24">
        <f>SUMIF($C$4:$C$13,A30,$K$4:$K$13)</f>
        <v/>
      </c>
    </row>
    <row r="31">
      <c r="A31" s="7" t="inlineStr">
        <is>
          <t>Gesso</t>
        </is>
      </c>
      <c r="B31" s="27">
        <f>SUMIF($C$4:$C$13,A31,$J$4:$J$13)</f>
        <v/>
      </c>
      <c r="C31" s="27">
        <f>SUMIF($C$4:$C$13,A31,$K$4:$K$13)</f>
        <v/>
      </c>
    </row>
    <row r="32">
      <c r="A32" s="3" t="inlineStr">
        <is>
          <t>Marcenaria</t>
        </is>
      </c>
      <c r="B32" s="24">
        <f>SUMIF($C$4:$C$13,A32,$J$4:$J$13)</f>
        <v/>
      </c>
      <c r="C32" s="24">
        <f>SUMIF($C$4:$C$13,A32,$K$4:$K$13)</f>
        <v/>
      </c>
    </row>
    <row r="33">
      <c r="A33" s="7" t="inlineStr">
        <is>
          <t>Iluminação</t>
        </is>
      </c>
      <c r="B33" s="27">
        <f>SUMIF($C$4:$C$13,A33,$J$4:$J$13)</f>
        <v/>
      </c>
      <c r="C33" s="27">
        <f>SUMIF($C$4:$C$13,A33,$K$4:$K$13)</f>
        <v/>
      </c>
    </row>
    <row r="34">
      <c r="A34" s="3" t="inlineStr">
        <is>
          <t>Limpeza Final</t>
        </is>
      </c>
      <c r="B34" s="24">
        <f>SUMIF($C$4:$C$13,A34,$J$4:$J$13)</f>
        <v/>
      </c>
      <c r="C34" s="24">
        <f>SUMIF($C$4:$C$13,A34,$K$4:$K$13)</f>
        <v/>
      </c>
    </row>
  </sheetData>
  <mergeCells count="1">
    <mergeCell ref="A1:P1"/>
  </mergeCells>
  <conditionalFormatting sqref="L4:L13">
    <cfRule type="expression" priority="1" dxfId="0" stopIfTrue="1">
      <formula>L4&gt;0</formula>
    </cfRule>
    <cfRule type="expression" priority="2" dxfId="1" stopIfTrue="1">
      <formula>L4&lt;0</formula>
    </cfRule>
  </conditionalFormatting>
  <conditionalFormatting sqref="M4:M13">
    <cfRule type="expression" priority="3" dxfId="0" stopIfTrue="1">
      <formula>M4&gt;0</formula>
    </cfRule>
    <cfRule type="expression" priority="4" dxfId="1" stopIfTrue="1">
      <formula>M4&lt;0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30" customWidth="1" min="2" max="2"/>
    <col width="16" customWidth="1" min="3" max="3"/>
    <col width="16" customWidth="1" min="4" max="4"/>
    <col width="13" customWidth="1" min="5" max="5"/>
    <col width="13" customWidth="1" min="6" max="6"/>
    <col width="13" customWidth="1" min="7" max="7"/>
    <col width="12" customWidth="1" min="8" max="8"/>
    <col width="16" customWidth="1" min="9" max="9"/>
    <col width="12" customWidth="1" min="10" max="10"/>
    <col width="16" customWidth="1" min="11" max="11"/>
    <col width="22" customWidth="1" min="12" max="12"/>
  </cols>
  <sheetData>
    <row r="1">
      <c r="A1" s="1" t="inlineStr">
        <is>
          <t>CRONOGRAMA DA REFORMA RESIDENCIAL</t>
        </is>
      </c>
    </row>
    <row r="2"/>
    <row r="3">
      <c r="A3" s="2" t="inlineStr">
        <is>
          <t>Etapa</t>
        </is>
      </c>
      <c r="B3" s="2" t="inlineStr">
        <is>
          <t>Atividade</t>
        </is>
      </c>
      <c r="C3" s="2" t="inlineStr">
        <is>
          <t>Responsável</t>
        </is>
      </c>
      <c r="D3" s="2" t="inlineStr">
        <is>
          <t>Cidade</t>
        </is>
      </c>
      <c r="E3" s="2" t="inlineStr">
        <is>
          <t>Data Início</t>
        </is>
      </c>
      <c r="F3" s="2" t="inlineStr">
        <is>
          <t>Data Fim</t>
        </is>
      </c>
      <c r="G3" s="2" t="inlineStr">
        <is>
          <t>Duração (dias)</t>
        </is>
      </c>
      <c r="H3" s="2" t="inlineStr">
        <is>
          <t>% Concluído</t>
        </is>
      </c>
      <c r="I3" s="2" t="inlineStr">
        <is>
          <t>Status</t>
        </is>
      </c>
      <c r="J3" s="2" t="inlineStr">
        <is>
          <t>Prioridade</t>
        </is>
      </c>
      <c r="K3" s="2" t="inlineStr">
        <is>
          <t>Dependência</t>
        </is>
      </c>
      <c r="L3" s="2" t="inlineStr">
        <is>
          <t>Observações</t>
        </is>
      </c>
    </row>
    <row r="4">
      <c r="A4" s="3" t="inlineStr">
        <is>
          <t>Demolição</t>
        </is>
      </c>
      <c r="B4" s="3" t="inlineStr">
        <is>
          <t>Retirada de paredes e entulho</t>
        </is>
      </c>
      <c r="C4" s="3" t="inlineStr">
        <is>
          <t>Rafael Almeida</t>
        </is>
      </c>
      <c r="D4" s="3" t="inlineStr">
        <is>
          <t>São Paulo</t>
        </is>
      </c>
      <c r="E4" s="23" t="n">
        <v>46027</v>
      </c>
      <c r="F4" s="23" t="n">
        <v>46031</v>
      </c>
      <c r="G4" s="3">
        <f>F4-E4+1</f>
        <v/>
      </c>
      <c r="H4" s="25" t="n">
        <v>1</v>
      </c>
      <c r="I4" s="3">
        <f>IF(H4=1,"Concluída",IF(H4&gt;0,"Em andamento","Não iniciada"))</f>
        <v/>
      </c>
      <c r="J4" s="3" t="inlineStr">
        <is>
          <t>Alta</t>
        </is>
      </c>
      <c r="K4" s="3" t="inlineStr">
        <is>
          <t>-</t>
        </is>
      </c>
      <c r="L4" s="3" t="inlineStr"/>
    </row>
    <row r="5">
      <c r="A5" s="7" t="inlineStr">
        <is>
          <t>Elétrica</t>
        </is>
      </c>
      <c r="B5" s="7" t="inlineStr">
        <is>
          <t>Instalação e troca de fiação</t>
        </is>
      </c>
      <c r="C5" s="7" t="inlineStr">
        <is>
          <t>João Silva</t>
        </is>
      </c>
      <c r="D5" s="7" t="inlineStr">
        <is>
          <t>Rio de Janeiro</t>
        </is>
      </c>
      <c r="E5" s="26" t="n">
        <v>46032</v>
      </c>
      <c r="F5" s="26" t="n">
        <v>46042</v>
      </c>
      <c r="G5" s="7">
        <f>F5-E5+1</f>
        <v/>
      </c>
      <c r="H5" s="28" t="n">
        <v>1</v>
      </c>
      <c r="I5" s="7">
        <f>IF(H5=1,"Concluída",IF(H5&gt;0,"Em andamento","Não iniciada"))</f>
        <v/>
      </c>
      <c r="J5" s="7" t="inlineStr">
        <is>
          <t>Alta</t>
        </is>
      </c>
      <c r="K5" s="7" t="inlineStr">
        <is>
          <t>Demolição</t>
        </is>
      </c>
      <c r="L5" s="7" t="inlineStr"/>
    </row>
    <row r="6">
      <c r="A6" s="3" t="inlineStr">
        <is>
          <t>Hidráulica</t>
        </is>
      </c>
      <c r="B6" s="3" t="inlineStr">
        <is>
          <t>Troca de tubulações e torneiras</t>
        </is>
      </c>
      <c r="C6" s="3" t="inlineStr">
        <is>
          <t>Pedro Santos</t>
        </is>
      </c>
      <c r="D6" s="3" t="inlineStr">
        <is>
          <t>Belo Horizonte</t>
        </is>
      </c>
      <c r="E6" s="23" t="n">
        <v>46040</v>
      </c>
      <c r="F6" s="23" t="n">
        <v>46049</v>
      </c>
      <c r="G6" s="3">
        <f>F6-E6+1</f>
        <v/>
      </c>
      <c r="H6" s="25" t="n">
        <v>1</v>
      </c>
      <c r="I6" s="3">
        <f>IF(H6=1,"Concluída",IF(H6&gt;0,"Em andamento","Não iniciada"))</f>
        <v/>
      </c>
      <c r="J6" s="3" t="inlineStr">
        <is>
          <t>Alta</t>
        </is>
      </c>
      <c r="K6" s="3" t="inlineStr">
        <is>
          <t>Demolição</t>
        </is>
      </c>
      <c r="L6" s="3" t="inlineStr"/>
    </row>
    <row r="7">
      <c r="A7" s="7" t="inlineStr">
        <is>
          <t>Pintura</t>
        </is>
      </c>
      <c r="B7" s="7" t="inlineStr">
        <is>
          <t>Pintura interna e externa</t>
        </is>
      </c>
      <c r="C7" s="7" t="inlineStr">
        <is>
          <t>Ana Souza</t>
        </is>
      </c>
      <c r="D7" s="7" t="inlineStr">
        <is>
          <t>Curitiba</t>
        </is>
      </c>
      <c r="E7" s="26" t="n">
        <v>46047</v>
      </c>
      <c r="F7" s="26" t="n">
        <v>46058</v>
      </c>
      <c r="G7" s="7">
        <f>F7-E7+1</f>
        <v/>
      </c>
      <c r="H7" s="28" t="n">
        <v>0.6</v>
      </c>
      <c r="I7" s="7">
        <f>IF(H7=1,"Concluída",IF(H7&gt;0,"Em andamento","Não iniciada"))</f>
        <v/>
      </c>
      <c r="J7" s="7" t="inlineStr">
        <is>
          <t>Média</t>
        </is>
      </c>
      <c r="K7" s="7" t="inlineStr">
        <is>
          <t>Elétrica</t>
        </is>
      </c>
      <c r="L7" s="7" t="inlineStr"/>
    </row>
    <row r="8">
      <c r="A8" s="3" t="inlineStr">
        <is>
          <t>Piso</t>
        </is>
      </c>
      <c r="B8" s="3" t="inlineStr">
        <is>
          <t>Instalação de piso laminado</t>
        </is>
      </c>
      <c r="C8" s="3" t="inlineStr">
        <is>
          <t>Carlos Pereira</t>
        </is>
      </c>
      <c r="D8" s="3" t="inlineStr">
        <is>
          <t>Porto Alegre</t>
        </is>
      </c>
      <c r="E8" s="23" t="n">
        <v>46055</v>
      </c>
      <c r="F8" s="23" t="n">
        <v>46065</v>
      </c>
      <c r="G8" s="3">
        <f>F8-E8+1</f>
        <v/>
      </c>
      <c r="H8" s="25" t="n">
        <v>0.5</v>
      </c>
      <c r="I8" s="3">
        <f>IF(H8=1,"Concluída",IF(H8&gt;0,"Em andamento","Não iniciada"))</f>
        <v/>
      </c>
      <c r="J8" s="3" t="inlineStr">
        <is>
          <t>Média</t>
        </is>
      </c>
      <c r="K8" s="3" t="inlineStr">
        <is>
          <t>Pintura</t>
        </is>
      </c>
      <c r="L8" s="3" t="inlineStr"/>
    </row>
    <row r="9">
      <c r="A9" s="7" t="inlineStr">
        <is>
          <t>Gesso</t>
        </is>
      </c>
      <c r="B9" s="7" t="inlineStr">
        <is>
          <t>Aplicação de gesso no teto</t>
        </is>
      </c>
      <c r="C9" s="7" t="inlineStr">
        <is>
          <t>Juliana Costa</t>
        </is>
      </c>
      <c r="D9" s="7" t="inlineStr">
        <is>
          <t>Salvador</t>
        </is>
      </c>
      <c r="E9" s="26" t="n">
        <v>46061</v>
      </c>
      <c r="F9" s="26" t="n">
        <v>46068</v>
      </c>
      <c r="G9" s="7">
        <f>F9-E9+1</f>
        <v/>
      </c>
      <c r="H9" s="28" t="n">
        <v>0.3</v>
      </c>
      <c r="I9" s="7">
        <f>IF(H9=1,"Concluída",IF(H9&gt;0,"Em andamento","Não iniciada"))</f>
        <v/>
      </c>
      <c r="J9" s="7" t="inlineStr">
        <is>
          <t>Baixa</t>
        </is>
      </c>
      <c r="K9" s="7" t="inlineStr">
        <is>
          <t>Elétrica</t>
        </is>
      </c>
      <c r="L9" s="7" t="inlineStr"/>
    </row>
    <row r="10">
      <c r="A10" s="3" t="inlineStr">
        <is>
          <t>Marcenaria</t>
        </is>
      </c>
      <c r="B10" s="3" t="inlineStr">
        <is>
          <t>Instalação de móveis planejados</t>
        </is>
      </c>
      <c r="C10" s="3" t="inlineStr">
        <is>
          <t>Lucas Rodrigues</t>
        </is>
      </c>
      <c r="D10" s="3" t="inlineStr">
        <is>
          <t>Recife</t>
        </is>
      </c>
      <c r="E10" s="23" t="n">
        <v>46068</v>
      </c>
      <c r="F10" s="23" t="n">
        <v>46082</v>
      </c>
      <c r="G10" s="3">
        <f>F10-E10+1</f>
        <v/>
      </c>
      <c r="H10" s="25" t="n">
        <v>0</v>
      </c>
      <c r="I10" s="3">
        <f>IF(H10=1,"Concluída",IF(H10&gt;0,"Em andamento","Não iniciada"))</f>
        <v/>
      </c>
      <c r="J10" s="3" t="inlineStr">
        <is>
          <t>Alta</t>
        </is>
      </c>
      <c r="K10" s="3" t="inlineStr">
        <is>
          <t>Piso</t>
        </is>
      </c>
      <c r="L10" s="3" t="inlineStr"/>
    </row>
    <row r="11">
      <c r="A11" s="7" t="inlineStr">
        <is>
          <t>Hidráulica</t>
        </is>
      </c>
      <c r="B11" s="7" t="inlineStr">
        <is>
          <t>Revisão final hidráulica</t>
        </is>
      </c>
      <c r="C11" s="7" t="inlineStr">
        <is>
          <t>Pedro Santos</t>
        </is>
      </c>
      <c r="D11" s="7" t="inlineStr">
        <is>
          <t>Belo Horizonte</t>
        </is>
      </c>
      <c r="E11" s="26" t="n">
        <v>46073</v>
      </c>
      <c r="F11" s="26" t="n">
        <v>46075</v>
      </c>
      <c r="G11" s="7">
        <f>F11-E11+1</f>
        <v/>
      </c>
      <c r="H11" s="28" t="n">
        <v>1</v>
      </c>
      <c r="I11" s="7">
        <f>IF(H11=1,"Concluída",IF(H11&gt;0,"Em andamento","Não iniciada"))</f>
        <v/>
      </c>
      <c r="J11" s="7" t="inlineStr">
        <is>
          <t>Alta</t>
        </is>
      </c>
      <c r="K11" s="7" t="inlineStr">
        <is>
          <t>Hidráulica</t>
        </is>
      </c>
      <c r="L11" s="7" t="inlineStr"/>
    </row>
    <row r="12">
      <c r="A12" s="3" t="inlineStr">
        <is>
          <t>Iluminação</t>
        </is>
      </c>
      <c r="B12" s="3" t="inlineStr">
        <is>
          <t>Instalação de luminárias LED</t>
        </is>
      </c>
      <c r="C12" s="3" t="inlineStr">
        <is>
          <t>Fernanda Lima</t>
        </is>
      </c>
      <c r="D12" s="3" t="inlineStr">
        <is>
          <t>Fortaleza</t>
        </is>
      </c>
      <c r="E12" s="23" t="n">
        <v>46082</v>
      </c>
      <c r="F12" s="23" t="n">
        <v>46087</v>
      </c>
      <c r="G12" s="3">
        <f>F12-E12+1</f>
        <v/>
      </c>
      <c r="H12" s="25" t="n">
        <v>0.4</v>
      </c>
      <c r="I12" s="3">
        <f>IF(H12=1,"Concluída",IF(H12&gt;0,"Em andamento","Não iniciada"))</f>
        <v/>
      </c>
      <c r="J12" s="3" t="inlineStr">
        <is>
          <t>Média</t>
        </is>
      </c>
      <c r="K12" s="3" t="inlineStr">
        <is>
          <t>Elétrica</t>
        </is>
      </c>
      <c r="L12" s="3" t="inlineStr"/>
    </row>
    <row r="13">
      <c r="A13" s="7" t="inlineStr">
        <is>
          <t>Limpeza Final</t>
        </is>
      </c>
      <c r="B13" s="7" t="inlineStr">
        <is>
          <t>Limpeza pós-obra</t>
        </is>
      </c>
      <c r="C13" s="7" t="inlineStr">
        <is>
          <t>Camila Ferreira</t>
        </is>
      </c>
      <c r="D13" s="7" t="inlineStr">
        <is>
          <t>Brasília</t>
        </is>
      </c>
      <c r="E13" s="26" t="n">
        <v>46091</v>
      </c>
      <c r="F13" s="26" t="n">
        <v>46093</v>
      </c>
      <c r="G13" s="7">
        <f>F13-E13+1</f>
        <v/>
      </c>
      <c r="H13" s="28" t="n">
        <v>0</v>
      </c>
      <c r="I13" s="7">
        <f>IF(H13=1,"Concluída",IF(H13&gt;0,"Em andamento","Não iniciada"))</f>
        <v/>
      </c>
      <c r="J13" s="7" t="inlineStr">
        <is>
          <t>Baixa</t>
        </is>
      </c>
      <c r="K13" s="7" t="inlineStr">
        <is>
          <t>Marcenaria</t>
        </is>
      </c>
      <c r="L13" s="7" t="inlineStr"/>
    </row>
    <row r="14"/>
    <row r="15">
      <c r="A15" s="12" t="inlineStr">
        <is>
          <t>Tarefas Concluídas</t>
        </is>
      </c>
      <c r="B15" s="12">
        <f>COUNTIF(I4:I13,"Concluída")</f>
        <v/>
      </c>
    </row>
    <row r="16">
      <c r="A16" s="12" t="inlineStr">
        <is>
          <t>Tarefas Em Andamento</t>
        </is>
      </c>
      <c r="B16" s="12">
        <f>COUNTIF(I4:I13,"Em andamento")</f>
        <v/>
      </c>
    </row>
    <row r="17">
      <c r="A17" s="12" t="inlineStr">
        <is>
          <t>Tarefas Não Iniciadas</t>
        </is>
      </c>
      <c r="B17" s="12">
        <f>COUNTIF(I4:I13,"Não iniciada")</f>
        <v/>
      </c>
    </row>
  </sheetData>
  <mergeCells count="1">
    <mergeCell ref="A1:L1"/>
  </mergeCells>
  <conditionalFormatting sqref="I4:I13">
    <cfRule type="expression" priority="1" dxfId="0" stopIfTrue="0">
      <formula>I4="Concluída"</formula>
    </cfRule>
    <cfRule type="expression" priority="2" dxfId="1" stopIfTrue="0">
      <formula>I4="Não iniciada"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RESUMO - REFORMA RESIDENCIAL</t>
        </is>
      </c>
    </row>
    <row r="2"/>
    <row r="3">
      <c r="A3" s="14" t="inlineStr">
        <is>
          <t>INDICADORES GERAIS</t>
        </is>
      </c>
      <c r="B3" s="30" t="n"/>
    </row>
    <row r="4">
      <c r="A4" s="15" t="inlineStr">
        <is>
          <t>Orçamento Total Previsto (R$)</t>
        </is>
      </c>
      <c r="B4" s="24">
        <f>SUM('Orçamento'!J4:J13)</f>
        <v/>
      </c>
    </row>
    <row r="5">
      <c r="A5" s="15" t="inlineStr">
        <is>
          <t>Orçamento Total Real (R$)</t>
        </is>
      </c>
      <c r="B5" s="27">
        <f>SUM('Orçamento'!K4:K13)</f>
        <v/>
      </c>
    </row>
    <row r="6">
      <c r="A6" s="15" t="inlineStr">
        <is>
          <t>Diferença Total (R$)</t>
        </is>
      </c>
      <c r="B6" s="24">
        <f>SUM('Orçamento'!L4:L13)</f>
        <v/>
      </c>
    </row>
    <row r="7">
      <c r="A7" s="15" t="inlineStr">
        <is>
          <t>% do Orçamento Executado</t>
        </is>
      </c>
      <c r="B7" s="28">
        <f>IFERROR(B5/B4,0)</f>
        <v/>
      </c>
    </row>
    <row r="8">
      <c r="A8" s="15" t="inlineStr">
        <is>
          <t>Etapas Concluídas</t>
        </is>
      </c>
      <c r="B8" s="16">
        <f>COUNTIF('Cronograma'!I4:I13,"Concluída")</f>
        <v/>
      </c>
    </row>
    <row r="9">
      <c r="A9" s="15" t="inlineStr">
        <is>
          <t>Etapas Em Andamento</t>
        </is>
      </c>
      <c r="B9" s="17">
        <f>COUNTIF('Cronograma'!I4:I13,"Em andamento")</f>
        <v/>
      </c>
    </row>
    <row r="10">
      <c r="A10" s="15" t="inlineStr">
        <is>
          <t>Ticket Médio por Item (R$)</t>
        </is>
      </c>
      <c r="B10" s="24">
        <f>AVERAGE('Orçamento'!K4:K13)</f>
        <v/>
      </c>
    </row>
    <row r="11"/>
    <row r="12"/>
    <row r="13">
      <c r="A13" s="14" t="inlineStr">
        <is>
          <t>CONSULTA DE ITEM (VLOOKUP)</t>
        </is>
      </c>
      <c r="B13" s="30" t="n"/>
    </row>
    <row r="14">
      <c r="A14" s="15" t="inlineStr">
        <is>
          <t>ID do Item</t>
        </is>
      </c>
      <c r="B14" s="18" t="n">
        <v>1</v>
      </c>
    </row>
    <row r="15">
      <c r="A15" s="15" t="inlineStr">
        <is>
          <t>Item/Serviço</t>
        </is>
      </c>
      <c r="B15" s="3">
        <f>IFERROR(VLOOKUP($B$14,'Orçamento'!$A$4:$P$13,4,0),"")</f>
        <v/>
      </c>
    </row>
    <row r="16">
      <c r="A16" s="15" t="inlineStr">
        <is>
          <t>Etapa</t>
        </is>
      </c>
      <c r="B16" s="7">
        <f>IFERROR(VLOOKUP($B$14,'Orçamento'!$A$4:$P$13,3,0),"")</f>
        <v/>
      </c>
    </row>
    <row r="17">
      <c r="A17" s="15" t="inlineStr">
        <is>
          <t>Status</t>
        </is>
      </c>
      <c r="B17" s="3">
        <f>IFERROR(VLOOKUP($B$14,'Orçamento'!$A$4:$P$13,15,0),"")</f>
        <v/>
      </c>
    </row>
    <row r="18"/>
    <row r="19"/>
    <row r="20">
      <c r="A20" s="14" t="inlineStr">
        <is>
          <t>Data</t>
        </is>
      </c>
      <c r="B20" s="14" t="inlineStr">
        <is>
          <t>Custo Acumulado (R$)</t>
        </is>
      </c>
    </row>
    <row r="21">
      <c r="A21" s="23">
        <f>'Orçamento'!B4</f>
        <v/>
      </c>
      <c r="B21" s="24">
        <f>SUM('Orçamento'!$K$4:K4)</f>
        <v/>
      </c>
    </row>
    <row r="22">
      <c r="A22" s="26">
        <f>'Orçamento'!B5</f>
        <v/>
      </c>
      <c r="B22" s="27">
        <f>SUM('Orçamento'!$K$4:K5)</f>
        <v/>
      </c>
    </row>
    <row r="23">
      <c r="A23" s="23">
        <f>'Orçamento'!B6</f>
        <v/>
      </c>
      <c r="B23" s="24">
        <f>SUM('Orçamento'!$K$4:K6)</f>
        <v/>
      </c>
    </row>
    <row r="24">
      <c r="A24" s="26">
        <f>'Orçamento'!B7</f>
        <v/>
      </c>
      <c r="B24" s="27">
        <f>SUM('Orçamento'!$K$4:K7)</f>
        <v/>
      </c>
    </row>
    <row r="25">
      <c r="A25" s="23">
        <f>'Orçamento'!B8</f>
        <v/>
      </c>
      <c r="B25" s="24">
        <f>SUM('Orçamento'!$K$4:K8)</f>
        <v/>
      </c>
    </row>
    <row r="26">
      <c r="A26" s="26">
        <f>'Orçamento'!B9</f>
        <v/>
      </c>
      <c r="B26" s="27">
        <f>SUM('Orçamento'!$K$4:K9)</f>
        <v/>
      </c>
    </row>
    <row r="27">
      <c r="A27" s="23">
        <f>'Orçamento'!B10</f>
        <v/>
      </c>
      <c r="B27" s="24">
        <f>SUM('Orçamento'!$K$4:K10)</f>
        <v/>
      </c>
    </row>
    <row r="28">
      <c r="A28" s="26">
        <f>'Orçamento'!B11</f>
        <v/>
      </c>
      <c r="B28" s="27">
        <f>SUM('Orçamento'!$K$4:K11)</f>
        <v/>
      </c>
    </row>
    <row r="29">
      <c r="A29" s="23">
        <f>'Orçamento'!B12</f>
        <v/>
      </c>
      <c r="B29" s="24">
        <f>SUM('Orçamento'!$K$4:K12)</f>
        <v/>
      </c>
    </row>
    <row r="30">
      <c r="A30" s="26">
        <f>'Orçamento'!B13</f>
        <v/>
      </c>
      <c r="B30" s="27">
        <f>SUM('Orçamento'!$K$4:K13)</f>
        <v/>
      </c>
    </row>
  </sheetData>
  <mergeCells count="3">
    <mergeCell ref="A1:F1"/>
    <mergeCell ref="A3:B3"/>
    <mergeCell ref="A13:B1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>
      <c r="A1" s="1" t="inlineStr">
        <is>
          <t>INSTRUÇÕES DE USO</t>
        </is>
      </c>
    </row>
    <row r="2"/>
    <row r="3" ht="40" customHeight="1">
      <c r="A3" s="19" t="inlineStr">
        <is>
          <t>Objetivo do arquivo</t>
        </is>
      </c>
      <c r="B3" s="20" t="inlineStr">
        <is>
          <t>Esta planilha ajuda a controlar o orçamento, o cronograma e o progresso geral de uma reforma residencial.</t>
        </is>
      </c>
    </row>
    <row r="4" ht="40" customHeight="1">
      <c r="A4" s="21" t="inlineStr">
        <is>
          <t>Aba Orçamento</t>
        </is>
      </c>
      <c r="B4" s="22" t="inlineStr">
        <is>
          <t>Registre cada item ou serviço da reforma. As células em amarelo (Quantidade, Custo Unitário e Custo Real) devem ser preenchidas manualmente. Os demais campos são calculados automaticamente.</t>
        </is>
      </c>
    </row>
    <row r="5" ht="40" customHeight="1">
      <c r="A5" s="19" t="inlineStr">
        <is>
          <t>Aba Cronograma</t>
        </is>
      </c>
      <c r="B5" s="20" t="inlineStr">
        <is>
          <t>Preencha as datas de início e fim de cada atividade e o percentual concluído (célula amarela). A duração e o status são calculados automaticamente.</t>
        </is>
      </c>
    </row>
    <row r="6" ht="40" customHeight="1">
      <c r="A6" s="21" t="inlineStr">
        <is>
          <t>Significado dos Status (Orçamento)</t>
        </is>
      </c>
      <c r="B6" s="22" t="inlineStr">
        <is>
          <t>Concluído: pagamento e serviço finalizados. Em andamento: serviço em execução. Pendente: ainda não iniciado.</t>
        </is>
      </c>
    </row>
    <row r="7" ht="40" customHeight="1">
      <c r="A7" s="19" t="inlineStr">
        <is>
          <t>Significado dos Status (Cronograma)</t>
        </is>
      </c>
      <c r="B7" s="20" t="inlineStr">
        <is>
          <t>Concluída: 100% realizado. Em andamento: entre 1% e 99%. Não iniciada: 0%.</t>
        </is>
      </c>
    </row>
    <row r="8" ht="40" customHeight="1">
      <c r="A8" s="21" t="inlineStr">
        <is>
          <t>Aba Resumo</t>
        </is>
      </c>
      <c r="B8" s="22" t="inlineStr">
        <is>
          <t>Mostra os principais indicadores (KPIs), uma consulta rápida por ID de item usando VLOOKUP e os gráficos consolidados da reforma.</t>
        </is>
      </c>
    </row>
    <row r="9" ht="40" customHeight="1">
      <c r="A9" s="19" t="inlineStr">
        <is>
          <t>Periodicidade de atualização</t>
        </is>
      </c>
      <c r="B9" s="20" t="inlineStr">
        <is>
          <t>Recomenda-se atualizar os dados semanalmente, ou sempre que houver novo pagamento, medição ou avanço de obra.</t>
        </is>
      </c>
    </row>
    <row r="10" ht="40" customHeight="1">
      <c r="A10" s="21" t="inlineStr">
        <is>
          <t>Formato de datas</t>
        </is>
      </c>
      <c r="B10" s="22" t="inlineStr">
        <is>
          <t>Utilize sempre o formato brasileiro DD/MM/AAAA em todas as datas da planilha.</t>
        </is>
      </c>
    </row>
    <row r="11" ht="40" customHeight="1">
      <c r="A11" s="19" t="inlineStr">
        <is>
          <t>Formato de valores</t>
        </is>
      </c>
      <c r="B11" s="20" t="inlineStr">
        <is>
          <t>Todos os valores monetários devem ser inseridos em Reais (R$), utilizando vírgula para os centavos, conforme o padrão brasileiro.</t>
        </is>
      </c>
    </row>
    <row r="12" ht="40" customHeight="1">
      <c r="A12" s="21" t="inlineStr">
        <is>
          <t>Células amarelas</t>
        </is>
      </c>
      <c r="B12" s="22" t="inlineStr">
        <is>
          <t>Indicam campos de entrada (edição manual). As demais células possuem fórmulas e não devem ser alteradas.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2026-07-14T02:28:21Z</dcterms:created>
  <dcterms:modified xmlns:dcterms="http://purl.org/dc/terms/" xmlns:xsi="http://www.w3.org/2001/XMLSchema-instance" xsi:type="dcterms:W3CDTF">2026-07-14T02:28:21Z</dcterms:modified>
</cp:coreProperties>
</file>