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0%"/>
  </numFmts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0F172A"/>
    </font>
    <font>
      <b val="1"/>
      <color rgb="001E293B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EFF6FF"/>
      </patternFill>
    </fill>
    <fill>
      <patternFill patternType="solid">
        <fgColor rgb="00C8102E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0" fontId="2" fillId="2" borderId="1" pivotButton="0" quotePrefix="0" xfId="0"/>
    <xf numFmtId="0" fontId="3" fillId="6" borderId="1" pivotButton="0" quotePrefix="0" xfId="0"/>
    <xf numFmtId="1" fontId="4" fillId="0" borderId="1" applyAlignment="1" pivotButton="0" quotePrefix="0" xfId="0">
      <alignment horizontal="right" vertical="center"/>
    </xf>
    <xf numFmtId="0" fontId="0" fillId="0" borderId="1" pivotButton="0" quotePrefix="0" xfId="0"/>
    <xf numFmtId="0" fontId="3" fillId="0" borderId="1" pivotButton="0" quotePrefix="0" xfId="0"/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0" fontId="2" fillId="2" borderId="0" pivotButton="0" quotePrefix="0" xfId="0"/>
    <xf numFmtId="166" fontId="0" fillId="0" borderId="1" pivotButton="0" quotePrefix="0" xfId="0"/>
    <xf numFmtId="0" fontId="3" fillId="3" borderId="1" pivotButton="0" quotePrefix="0" xfId="0"/>
    <xf numFmtId="0" fontId="0" fillId="0" borderId="1" applyAlignment="1" pivotButton="0" quotePrefix="0" xfId="0">
      <alignment horizontal="left" vertical="center"/>
    </xf>
    <xf numFmtId="165" fontId="0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0" fontId="2" fillId="5" borderId="0" applyAlignment="1" pivotButton="0" quotePrefix="0" xfId="0">
      <alignment horizontal="left" vertical="center"/>
    </xf>
    <xf numFmtId="0" fontId="0" fillId="6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0" fillId="0" borderId="1" pivotButton="0" quotePrefix="0" xfId="0"/>
    <xf numFmtId="165" fontId="0" fillId="0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Preço sugerido x Preço praticado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'Produtos'!O2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'Produtos'!$B$3:$B$12</f>
            </numRef>
          </cat>
          <val>
            <numRef>
              <f>'Produtos'!$O$3:$O$12</f>
            </numRef>
          </val>
        </ser>
        <ser>
          <idx val="1"/>
          <order val="1"/>
          <tx>
            <strRef>
              <f>'Produtos'!P2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'Produtos'!$B$3:$B$12</f>
            </numRef>
          </cat>
          <val>
            <numRef>
              <f>'Produtos'!$P$3:$P$12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&quot;R$&quot; 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Produtos por status de precificação</a:t>
            </a:r>
          </a:p>
        </rich>
      </tx>
    </title>
    <plotArea>
      <pieChart>
        <varyColors val="1"/>
        <ser>
          <idx val="0"/>
          <order val="0"/>
          <tx>
            <strRef>
              <f>'Dashboard'!E3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'Dashboard'!$D$4:$D$5</f>
            </numRef>
          </cat>
          <val>
            <numRef>
              <f>'Dashboard'!$E$4:$E$5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Margem real média por categoria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'Dashboard'!E8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'Dashboard'!$D$9:$D$15</f>
            </numRef>
          </cat>
          <val>
            <numRef>
              <f>'Dashboard'!$E$9:$E$15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numFmt formatCode="0%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16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23</row>
      <rowOff>0</rowOff>
    </from>
    <ext cx="32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23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2"/>
  <sheetViews>
    <sheetView workbookViewId="0">
      <pane xSplit="2" ySplit="2" topLeftCell="C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0" customWidth="1" min="1" max="1"/>
    <col width="26" customWidth="1" min="2" max="2"/>
    <col width="18" customWidth="1" min="3" max="3"/>
    <col width="18" customWidth="1" min="4" max="4"/>
    <col width="20" customWidth="1" min="5" max="5"/>
    <col width="14" customWidth="1" min="6" max="6"/>
    <col width="14" customWidth="1" min="7" max="7"/>
    <col width="13" customWidth="1" min="8" max="8"/>
    <col width="13" customWidth="1" min="9" max="9"/>
    <col width="14" customWidth="1" min="10" max="10"/>
    <col width="14" customWidth="1" min="11" max="11"/>
    <col width="11" customWidth="1" min="12" max="12"/>
    <col width="13" customWidth="1" min="13" max="13"/>
    <col width="13" customWidth="1" min="14" max="14"/>
    <col width="14" customWidth="1" min="15" max="15"/>
    <col width="14" customWidth="1" min="16" max="16"/>
    <col width="15" customWidth="1" min="17" max="17"/>
    <col width="13" customWidth="1" min="18" max="18"/>
    <col width="11" customWidth="1" min="19" max="19"/>
    <col width="11" customWidth="1" min="20" max="20"/>
    <col width="14" customWidth="1" min="21" max="21"/>
    <col width="16" customWidth="1" min="22" max="22"/>
  </cols>
  <sheetData>
    <row r="1" ht="28" customHeight="1">
      <c r="A1" s="1" t="inlineStr">
        <is>
          <t>Precificação de Produtos — Cadastro e Margens</t>
        </is>
      </c>
    </row>
    <row r="2" ht="40" customHeight="1">
      <c r="A2" s="2" t="inlineStr">
        <is>
          <t>SKU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Fornecedor</t>
        </is>
      </c>
      <c r="E2" s="2" t="inlineStr">
        <is>
          <t>Cidade do fornecedor</t>
        </is>
      </c>
      <c r="F2" s="2" t="inlineStr">
        <is>
          <t>Data da atualização</t>
        </is>
      </c>
      <c r="G2" s="2" t="inlineStr">
        <is>
          <t>Custo de compra (R$)</t>
        </is>
      </c>
      <c r="H2" s="2" t="inlineStr">
        <is>
          <t>Frete unitário (R$)</t>
        </is>
      </c>
      <c r="I2" s="2" t="inlineStr">
        <is>
          <t>Embalagem (R$)</t>
        </is>
      </c>
      <c r="J2" s="2" t="inlineStr">
        <is>
          <t>Outros custos unitários (R$)</t>
        </is>
      </c>
      <c r="K2" s="2" t="inlineStr">
        <is>
          <t>Custo total (R$)</t>
        </is>
      </c>
      <c r="L2" s="2" t="inlineStr">
        <is>
          <t>Impostos (%)</t>
        </is>
      </c>
      <c r="M2" s="2" t="inlineStr">
        <is>
          <t>Comissão de venda (%)</t>
        </is>
      </c>
      <c r="N2" s="2" t="inlineStr">
        <is>
          <t>Margem desejada (%)</t>
        </is>
      </c>
      <c r="O2" s="2" t="inlineStr">
        <is>
          <t>Preço sugerido (R$)</t>
        </is>
      </c>
      <c r="P2" s="2" t="inlineStr">
        <is>
          <t>Preço praticado (R$)</t>
        </is>
      </c>
      <c r="Q2" s="2" t="inlineStr">
        <is>
          <t>Receita líquida unitária (R$)</t>
        </is>
      </c>
      <c r="R2" s="2" t="inlineStr">
        <is>
          <t>Lucro unitário (R$)</t>
        </is>
      </c>
      <c r="S2" s="2" t="inlineStr">
        <is>
          <t>Margem real (%)</t>
        </is>
      </c>
      <c r="T2" s="2" t="inlineStr">
        <is>
          <t>Estoque atual</t>
        </is>
      </c>
      <c r="U2" s="2" t="inlineStr">
        <is>
          <t>Valor do estoque (R$)</t>
        </is>
      </c>
      <c r="V2" s="2" t="inlineStr">
        <is>
          <t>Status da precificação</t>
        </is>
      </c>
    </row>
    <row r="3">
      <c r="A3" s="3" t="inlineStr">
        <is>
          <t>SKU-001</t>
        </is>
      </c>
      <c r="B3" s="4" t="inlineStr">
        <is>
          <t>Café Especial 250 g</t>
        </is>
      </c>
      <c r="C3" s="4" t="inlineStr">
        <is>
          <t>Alimentos</t>
        </is>
      </c>
      <c r="D3" s="4" t="inlineStr">
        <is>
          <t>João Silva</t>
        </is>
      </c>
      <c r="E3" s="4" t="inlineStr">
        <is>
          <t>Campinas/SP</t>
        </is>
      </c>
      <c r="F3" s="28" t="n">
        <v>46188</v>
      </c>
      <c r="G3" s="29" t="n">
        <v>14.5</v>
      </c>
      <c r="H3" s="29" t="n">
        <v>2.8</v>
      </c>
      <c r="I3" s="29" t="n">
        <v>1.2</v>
      </c>
      <c r="J3" s="29" t="n">
        <v>0.5</v>
      </c>
      <c r="K3" s="30">
        <f>SUM(G3:J3)</f>
        <v/>
      </c>
      <c r="L3" s="31" t="n">
        <v>0.08</v>
      </c>
      <c r="M3" s="31" t="n">
        <v>0.12</v>
      </c>
      <c r="N3" s="31" t="n">
        <v>0.35</v>
      </c>
      <c r="O3" s="30">
        <f>IFERROR(K3/(1-L3-M3-N3),0)</f>
        <v/>
      </c>
      <c r="P3" s="29" t="n">
        <v>39.9</v>
      </c>
      <c r="Q3" s="30">
        <f>P3*(1-L3-M3)</f>
        <v/>
      </c>
      <c r="R3" s="30">
        <f>Q3-K3</f>
        <v/>
      </c>
      <c r="S3" s="32">
        <f>IFERROR(R3/P3,0)</f>
        <v/>
      </c>
      <c r="T3" s="3" t="n">
        <v>120</v>
      </c>
      <c r="U3" s="30">
        <f>K3*T3</f>
        <v/>
      </c>
      <c r="V3" s="10">
        <f>IF(P3="","Sem preço",IF(S3&gt;=N3,"Atinge margem","Revisar preço"))</f>
        <v/>
      </c>
    </row>
    <row r="4">
      <c r="A4" s="3" t="inlineStr">
        <is>
          <t>SKU-002</t>
        </is>
      </c>
      <c r="B4" s="4" t="inlineStr">
        <is>
          <t>Camiseta Básica</t>
        </is>
      </c>
      <c r="C4" s="4" t="inlineStr">
        <is>
          <t>Vestuário</t>
        </is>
      </c>
      <c r="D4" s="4" t="inlineStr">
        <is>
          <t>Maria Oliveira</t>
        </is>
      </c>
      <c r="E4" s="4" t="inlineStr">
        <is>
          <t>São Paulo/SP</t>
        </is>
      </c>
      <c r="F4" s="28" t="n">
        <v>46191</v>
      </c>
      <c r="G4" s="29" t="n">
        <v>18</v>
      </c>
      <c r="H4" s="29" t="n">
        <v>3.5</v>
      </c>
      <c r="I4" s="29" t="n">
        <v>0.8</v>
      </c>
      <c r="J4" s="29" t="n">
        <v>1</v>
      </c>
      <c r="K4" s="30">
        <f>SUM(G4:J4)</f>
        <v/>
      </c>
      <c r="L4" s="31" t="n">
        <v>0.1</v>
      </c>
      <c r="M4" s="31" t="n">
        <v>0.15</v>
      </c>
      <c r="N4" s="31" t="n">
        <v>0.3</v>
      </c>
      <c r="O4" s="30">
        <f>IFERROR(K4/(1-L4-M4-N4),0)</f>
        <v/>
      </c>
      <c r="P4" s="29" t="n">
        <v>49.9</v>
      </c>
      <c r="Q4" s="30">
        <f>P4*(1-L4-M4)</f>
        <v/>
      </c>
      <c r="R4" s="30">
        <f>Q4-K4</f>
        <v/>
      </c>
      <c r="S4" s="32">
        <f>IFERROR(R4/P4,0)</f>
        <v/>
      </c>
      <c r="T4" s="3" t="n">
        <v>200</v>
      </c>
      <c r="U4" s="30">
        <f>K4*T4</f>
        <v/>
      </c>
      <c r="V4" s="10">
        <f>IF(P4="","Sem preço",IF(S4&gt;=N4,"Atinge margem","Revisar preço"))</f>
        <v/>
      </c>
    </row>
    <row r="5">
      <c r="A5" s="3" t="inlineStr">
        <is>
          <t>SKU-003</t>
        </is>
      </c>
      <c r="B5" s="4" t="inlineStr">
        <is>
          <t>Vela Aromática</t>
        </is>
      </c>
      <c r="C5" s="4" t="inlineStr">
        <is>
          <t>Casa e Decoração</t>
        </is>
      </c>
      <c r="D5" s="4" t="inlineStr">
        <is>
          <t>Ana Souza</t>
        </is>
      </c>
      <c r="E5" s="4" t="inlineStr">
        <is>
          <t>Belo Horizonte/MG</t>
        </is>
      </c>
      <c r="F5" s="28" t="n">
        <v>46195</v>
      </c>
      <c r="G5" s="29" t="n">
        <v>8.199999999999999</v>
      </c>
      <c r="H5" s="29" t="n">
        <v>1.5</v>
      </c>
      <c r="I5" s="29" t="n">
        <v>1.8</v>
      </c>
      <c r="J5" s="29" t="n">
        <v>0.4</v>
      </c>
      <c r="K5" s="30">
        <f>SUM(G5:J5)</f>
        <v/>
      </c>
      <c r="L5" s="31" t="n">
        <v>0.06</v>
      </c>
      <c r="M5" s="31" t="n">
        <v>0.1</v>
      </c>
      <c r="N5" s="31" t="n">
        <v>0.4</v>
      </c>
      <c r="O5" s="30">
        <f>IFERROR(K5/(1-L5-M5-N5),0)</f>
        <v/>
      </c>
      <c r="P5" s="29" t="n">
        <v>24.9</v>
      </c>
      <c r="Q5" s="30">
        <f>P5*(1-L5-M5)</f>
        <v/>
      </c>
      <c r="R5" s="30">
        <f>Q5-K5</f>
        <v/>
      </c>
      <c r="S5" s="32">
        <f>IFERROR(R5/P5,0)</f>
        <v/>
      </c>
      <c r="T5" s="3" t="n">
        <v>85</v>
      </c>
      <c r="U5" s="30">
        <f>K5*T5</f>
        <v/>
      </c>
      <c r="V5" s="10">
        <f>IF(P5="","Sem preço",IF(S5&gt;=N5,"Atinge margem","Revisar preço"))</f>
        <v/>
      </c>
    </row>
    <row r="6">
      <c r="A6" s="3" t="inlineStr">
        <is>
          <t>SKU-004</t>
        </is>
      </c>
      <c r="B6" s="4" t="inlineStr">
        <is>
          <t>Bolsa Artesanal</t>
        </is>
      </c>
      <c r="C6" s="4" t="inlineStr">
        <is>
          <t>Acessórios</t>
        </is>
      </c>
      <c r="D6" s="4" t="inlineStr">
        <is>
          <t>Juliana Costa</t>
        </is>
      </c>
      <c r="E6" s="4" t="inlineStr">
        <is>
          <t>Curitiba/PR</t>
        </is>
      </c>
      <c r="F6" s="28" t="n">
        <v>46199</v>
      </c>
      <c r="G6" s="29" t="n">
        <v>45</v>
      </c>
      <c r="H6" s="29" t="n">
        <v>6</v>
      </c>
      <c r="I6" s="29" t="n">
        <v>3</v>
      </c>
      <c r="J6" s="29" t="n">
        <v>2.5</v>
      </c>
      <c r="K6" s="30">
        <f>SUM(G6:J6)</f>
        <v/>
      </c>
      <c r="L6" s="31" t="n">
        <v>0.12</v>
      </c>
      <c r="M6" s="31" t="n">
        <v>0.18</v>
      </c>
      <c r="N6" s="31" t="n">
        <v>0.35</v>
      </c>
      <c r="O6" s="30">
        <f>IFERROR(K6/(1-L6-M6-N6),0)</f>
        <v/>
      </c>
      <c r="P6" s="29" t="n">
        <v>99.90000000000001</v>
      </c>
      <c r="Q6" s="30">
        <f>P6*(1-L6-M6)</f>
        <v/>
      </c>
      <c r="R6" s="30">
        <f>Q6-K6</f>
        <v/>
      </c>
      <c r="S6" s="32">
        <f>IFERROR(R6/P6,0)</f>
        <v/>
      </c>
      <c r="T6" s="3" t="n">
        <v>40</v>
      </c>
      <c r="U6" s="30">
        <f>K6*T6</f>
        <v/>
      </c>
      <c r="V6" s="10">
        <f>IF(P6="","Sem preço",IF(S6&gt;=N6,"Atinge margem","Revisar preço"))</f>
        <v/>
      </c>
    </row>
    <row r="7">
      <c r="A7" s="3" t="inlineStr">
        <is>
          <t>SKU-005</t>
        </is>
      </c>
      <c r="B7" s="4" t="inlineStr">
        <is>
          <t>Caneca Personalizada</t>
        </is>
      </c>
      <c r="C7" s="4" t="inlineStr">
        <is>
          <t>Casa e Decoração</t>
        </is>
      </c>
      <c r="D7" s="4" t="inlineStr">
        <is>
          <t>Carlos Pereira</t>
        </is>
      </c>
      <c r="E7" s="4" t="inlineStr">
        <is>
          <t>Rio de Janeiro/RJ</t>
        </is>
      </c>
      <c r="F7" s="28" t="n">
        <v>46203</v>
      </c>
      <c r="G7" s="29" t="n">
        <v>9.800000000000001</v>
      </c>
      <c r="H7" s="29" t="n">
        <v>2.2</v>
      </c>
      <c r="I7" s="29" t="n">
        <v>1</v>
      </c>
      <c r="J7" s="29" t="n">
        <v>0.6</v>
      </c>
      <c r="K7" s="30">
        <f>SUM(G7:J7)</f>
        <v/>
      </c>
      <c r="L7" s="31" t="n">
        <v>0.05</v>
      </c>
      <c r="M7" s="31" t="n">
        <v>0.08</v>
      </c>
      <c r="N7" s="31" t="n">
        <v>0.42</v>
      </c>
      <c r="O7" s="30">
        <f>IFERROR(K7/(1-L7-M7-N7),0)</f>
        <v/>
      </c>
      <c r="P7" s="29" t="n">
        <v>29.9</v>
      </c>
      <c r="Q7" s="30">
        <f>P7*(1-L7-M7)</f>
        <v/>
      </c>
      <c r="R7" s="30">
        <f>Q7-K7</f>
        <v/>
      </c>
      <c r="S7" s="32">
        <f>IFERROR(R7/P7,0)</f>
        <v/>
      </c>
      <c r="T7" s="3" t="n">
        <v>150</v>
      </c>
      <c r="U7" s="30">
        <f>K7*T7</f>
        <v/>
      </c>
      <c r="V7" s="10">
        <f>IF(P7="","Sem preço",IF(S7&gt;=N7,"Atinge margem","Revisar preço"))</f>
        <v/>
      </c>
    </row>
    <row r="8">
      <c r="A8" s="3" t="inlineStr">
        <is>
          <t>SKU-006</t>
        </is>
      </c>
      <c r="B8" s="4" t="inlineStr">
        <is>
          <t>Granola Caseira 500 g</t>
        </is>
      </c>
      <c r="C8" s="4" t="inlineStr">
        <is>
          <t>Alimentos</t>
        </is>
      </c>
      <c r="D8" s="4" t="inlineStr">
        <is>
          <t>Fernanda Lima</t>
        </is>
      </c>
      <c r="E8" s="4" t="inlineStr">
        <is>
          <t>Porto Alegre/RS</t>
        </is>
      </c>
      <c r="F8" s="28" t="n">
        <v>46206</v>
      </c>
      <c r="G8" s="29" t="n">
        <v>11.3</v>
      </c>
      <c r="H8" s="29" t="n">
        <v>2.6</v>
      </c>
      <c r="I8" s="29" t="n">
        <v>1.4</v>
      </c>
      <c r="J8" s="29" t="n">
        <v>0.3</v>
      </c>
      <c r="K8" s="30">
        <f>SUM(G8:J8)</f>
        <v/>
      </c>
      <c r="L8" s="31" t="n">
        <v>0.04</v>
      </c>
      <c r="M8" s="31" t="n">
        <v>0.05</v>
      </c>
      <c r="N8" s="31" t="n">
        <v>0.38</v>
      </c>
      <c r="O8" s="30">
        <f>IFERROR(K8/(1-L8-M8-N8),0)</f>
        <v/>
      </c>
      <c r="P8" s="29" t="n">
        <v>32.9</v>
      </c>
      <c r="Q8" s="30">
        <f>P8*(1-L8-M8)</f>
        <v/>
      </c>
      <c r="R8" s="30">
        <f>Q8-K8</f>
        <v/>
      </c>
      <c r="S8" s="32">
        <f>IFERROR(R8/P8,0)</f>
        <v/>
      </c>
      <c r="T8" s="3" t="n">
        <v>90</v>
      </c>
      <c r="U8" s="30">
        <f>K8*T8</f>
        <v/>
      </c>
      <c r="V8" s="10">
        <f>IF(P8="","Sem preço",IF(S8&gt;=N8,"Atinge margem","Revisar preço"))</f>
        <v/>
      </c>
    </row>
    <row r="9">
      <c r="A9" s="3" t="inlineStr">
        <is>
          <t>SKU-007</t>
        </is>
      </c>
      <c r="B9" s="4" t="inlineStr">
        <is>
          <t>Caderno Executivo</t>
        </is>
      </c>
      <c r="C9" s="4" t="inlineStr">
        <is>
          <t>Papelaria</t>
        </is>
      </c>
      <c r="D9" s="4" t="inlineStr">
        <is>
          <t>Pedro Santos</t>
        </is>
      </c>
      <c r="E9" s="4" t="inlineStr">
        <is>
          <t>Recife/PE</t>
        </is>
      </c>
      <c r="F9" s="28" t="n">
        <v>46211</v>
      </c>
      <c r="G9" s="29" t="n">
        <v>16.4</v>
      </c>
      <c r="H9" s="29" t="n">
        <v>3</v>
      </c>
      <c r="I9" s="29" t="n">
        <v>1.1</v>
      </c>
      <c r="J9" s="29" t="n">
        <v>0.7</v>
      </c>
      <c r="K9" s="30">
        <f>SUM(G9:J9)</f>
        <v/>
      </c>
      <c r="L9" s="31" t="n">
        <v>0.09</v>
      </c>
      <c r="M9" s="31" t="n">
        <v>0.14</v>
      </c>
      <c r="N9" s="31" t="n">
        <v>0.32</v>
      </c>
      <c r="O9" s="30">
        <f>IFERROR(K9/(1-L9-M9-N9),0)</f>
        <v/>
      </c>
      <c r="P9" s="29" t="n">
        <v>44.9</v>
      </c>
      <c r="Q9" s="30">
        <f>P9*(1-L9-M9)</f>
        <v/>
      </c>
      <c r="R9" s="30">
        <f>Q9-K9</f>
        <v/>
      </c>
      <c r="S9" s="32">
        <f>IFERROR(R9/P9,0)</f>
        <v/>
      </c>
      <c r="T9" s="3" t="n">
        <v>65</v>
      </c>
      <c r="U9" s="30">
        <f>K9*T9</f>
        <v/>
      </c>
      <c r="V9" s="10">
        <f>IF(P9="","Sem preço",IF(S9&gt;=N9,"Atinge margem","Revisar preço"))</f>
        <v/>
      </c>
    </row>
    <row r="10">
      <c r="A10" s="3" t="inlineStr">
        <is>
          <t>SKU-008</t>
        </is>
      </c>
      <c r="B10" s="4" t="inlineStr">
        <is>
          <t>Sabonete Natural</t>
        </is>
      </c>
      <c r="C10" s="4" t="inlineStr">
        <is>
          <t>Cosméticos</t>
        </is>
      </c>
      <c r="D10" s="4" t="inlineStr">
        <is>
          <t>Camila Ferreira</t>
        </is>
      </c>
      <c r="E10" s="4" t="inlineStr">
        <is>
          <t>Salvador/BA</t>
        </is>
      </c>
      <c r="F10" s="28" t="n">
        <v>46217</v>
      </c>
      <c r="G10" s="29" t="n">
        <v>5.6</v>
      </c>
      <c r="H10" s="29" t="n">
        <v>1.2</v>
      </c>
      <c r="I10" s="29" t="n">
        <v>1</v>
      </c>
      <c r="J10" s="29" t="n">
        <v>0.4</v>
      </c>
      <c r="K10" s="30">
        <f>SUM(G10:J10)</f>
        <v/>
      </c>
      <c r="L10" s="31" t="n">
        <v>0.06</v>
      </c>
      <c r="M10" s="31" t="n">
        <v>0.1</v>
      </c>
      <c r="N10" s="31" t="n">
        <v>0.45</v>
      </c>
      <c r="O10" s="30">
        <f>IFERROR(K10/(1-L10-M10-N10),0)</f>
        <v/>
      </c>
      <c r="P10" s="29" t="n">
        <v>18.9</v>
      </c>
      <c r="Q10" s="30">
        <f>P10*(1-L10-M10)</f>
        <v/>
      </c>
      <c r="R10" s="30">
        <f>Q10-K10</f>
        <v/>
      </c>
      <c r="S10" s="32">
        <f>IFERROR(R10/P10,0)</f>
        <v/>
      </c>
      <c r="T10" s="3" t="n">
        <v>210</v>
      </c>
      <c r="U10" s="30">
        <f>K10*T10</f>
        <v/>
      </c>
      <c r="V10" s="10">
        <f>IF(P10="","Sem preço",IF(S10&gt;=N10,"Atinge margem","Revisar preço"))</f>
        <v/>
      </c>
    </row>
    <row r="11">
      <c r="A11" s="3" t="inlineStr">
        <is>
          <t>SKU-009</t>
        </is>
      </c>
      <c r="B11" s="4" t="inlineStr">
        <is>
          <t>Fone Bluetooth</t>
        </is>
      </c>
      <c r="C11" s="4" t="inlineStr">
        <is>
          <t>Eletrônicos</t>
        </is>
      </c>
      <c r="D11" s="4" t="inlineStr">
        <is>
          <t>Rafael Almeida</t>
        </is>
      </c>
      <c r="E11" s="4" t="inlineStr">
        <is>
          <t>Brasília/DF</t>
        </is>
      </c>
      <c r="F11" s="28" t="n">
        <v>46224</v>
      </c>
      <c r="G11" s="29" t="n">
        <v>62</v>
      </c>
      <c r="H11" s="29" t="n">
        <v>8.5</v>
      </c>
      <c r="I11" s="29" t="n">
        <v>2.5</v>
      </c>
      <c r="J11" s="29" t="n">
        <v>3</v>
      </c>
      <c r="K11" s="30">
        <f>SUM(G11:J11)</f>
        <v/>
      </c>
      <c r="L11" s="31" t="n">
        <v>0.15</v>
      </c>
      <c r="M11" s="31" t="n">
        <v>0.12</v>
      </c>
      <c r="N11" s="31" t="n">
        <v>0.28</v>
      </c>
      <c r="O11" s="30">
        <f>IFERROR(K11/(1-L11-M11-N11),0)</f>
        <v/>
      </c>
      <c r="P11" s="29" t="n">
        <v>119.9</v>
      </c>
      <c r="Q11" s="30">
        <f>P11*(1-L11-M11)</f>
        <v/>
      </c>
      <c r="R11" s="30">
        <f>Q11-K11</f>
        <v/>
      </c>
      <c r="S11" s="32">
        <f>IFERROR(R11/P11,0)</f>
        <v/>
      </c>
      <c r="T11" s="3" t="n">
        <v>55</v>
      </c>
      <c r="U11" s="30">
        <f>K11*T11</f>
        <v/>
      </c>
      <c r="V11" s="10">
        <f>IF(P11="","Sem preço",IF(S11&gt;=N11,"Atinge margem","Revisar preço"))</f>
        <v/>
      </c>
    </row>
    <row r="12">
      <c r="A12" s="3" t="inlineStr">
        <is>
          <t>SKU-010</t>
        </is>
      </c>
      <c r="B12" s="4" t="inlineStr">
        <is>
          <t>Kit Jardinagem</t>
        </is>
      </c>
      <c r="C12" s="4" t="inlineStr">
        <is>
          <t>Casa e Decoração</t>
        </is>
      </c>
      <c r="D12" s="4" t="inlineStr">
        <is>
          <t>Lucas Rodrigues</t>
        </is>
      </c>
      <c r="E12" s="4" t="inlineStr">
        <is>
          <t>Fortaleza/CE</t>
        </is>
      </c>
      <c r="F12" s="28" t="n">
        <v>46234</v>
      </c>
      <c r="G12" s="29" t="n">
        <v>28.7</v>
      </c>
      <c r="H12" s="29" t="n">
        <v>5.4</v>
      </c>
      <c r="I12" s="29" t="n">
        <v>2.2</v>
      </c>
      <c r="J12" s="29" t="n">
        <v>1.5</v>
      </c>
      <c r="K12" s="30">
        <f>SUM(G12:J12)</f>
        <v/>
      </c>
      <c r="L12" s="31" t="n">
        <v>0.1</v>
      </c>
      <c r="M12" s="31" t="n">
        <v>0.16</v>
      </c>
      <c r="N12" s="31" t="n">
        <v>0.25</v>
      </c>
      <c r="O12" s="30">
        <f>IFERROR(K12/(1-L12-M12-N12),0)</f>
        <v/>
      </c>
      <c r="P12" s="29" t="n">
        <v>69.90000000000001</v>
      </c>
      <c r="Q12" s="30">
        <f>P12*(1-L12-M12)</f>
        <v/>
      </c>
      <c r="R12" s="30">
        <f>Q12-K12</f>
        <v/>
      </c>
      <c r="S12" s="32">
        <f>IFERROR(R12/P12,0)</f>
        <v/>
      </c>
      <c r="T12" s="3" t="n">
        <v>48</v>
      </c>
      <c r="U12" s="30">
        <f>K12*T12</f>
        <v/>
      </c>
      <c r="V12" s="10">
        <f>IF(P12="","Sem preço",IF(S12&gt;=N12,"Atinge margem","Revisar preço"))</f>
        <v/>
      </c>
    </row>
  </sheetData>
  <mergeCells count="1">
    <mergeCell ref="A1:V1"/>
  </mergeCells>
  <conditionalFormatting sqref="V3:V12">
    <cfRule type="expression" priority="1" dxfId="0" stopIfTrue="1">
      <formula>$V3="Atinge margem"</formula>
    </cfRule>
    <cfRule type="expression" priority="2" dxfId="1" stopIfTrue="1">
      <formula>$V3="Revisar preço"</formula>
    </cfRule>
  </conditionalFormatting>
  <conditionalFormatting sqref="R3:R12">
    <cfRule type="expression" priority="3" dxfId="0" stopIfTrue="1">
      <formula>$R3&gt;=0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Dashboard — Resumo Gerencial de Precificação</t>
        </is>
      </c>
    </row>
    <row r="2"/>
    <row r="3">
      <c r="A3" s="11" t="inlineStr">
        <is>
          <t>Indicadores-chave</t>
        </is>
      </c>
      <c r="D3" s="12" t="inlineStr">
        <is>
          <t>Status</t>
        </is>
      </c>
      <c r="E3" s="12" t="inlineStr">
        <is>
          <t>Quantidade</t>
        </is>
      </c>
    </row>
    <row r="4">
      <c r="A4" s="13" t="inlineStr">
        <is>
          <t>Quantidade de produtos</t>
        </is>
      </c>
      <c r="B4" s="14">
        <f>COUNTA(Produtos!A3:A12)</f>
        <v/>
      </c>
      <c r="D4" s="15" t="inlineStr">
        <is>
          <t>Atinge margem</t>
        </is>
      </c>
      <c r="E4" s="15">
        <f>COUNTIF(Produtos!V3:V12,"Atinge margem")</f>
        <v/>
      </c>
    </row>
    <row r="5">
      <c r="A5" s="16" t="inlineStr">
        <is>
          <t>Custo total dos produtos cadastrados</t>
        </is>
      </c>
      <c r="B5" s="33">
        <f>SUM(Produtos!K3:K12)</f>
        <v/>
      </c>
      <c r="D5" s="15" t="inlineStr">
        <is>
          <t>Revisar preço</t>
        </is>
      </c>
      <c r="E5" s="15">
        <f>COUNTIF(Produtos!V3:V12,"Revisar preço")</f>
        <v/>
      </c>
    </row>
    <row r="6">
      <c r="A6" s="13" t="inlineStr">
        <is>
          <t>Preço médio praticado</t>
        </is>
      </c>
      <c r="B6" s="33">
        <f>AVERAGE(Produtos!P3:P12)</f>
        <v/>
      </c>
    </row>
    <row r="7">
      <c r="A7" s="16" t="inlineStr">
        <is>
          <t>Margem real média</t>
        </is>
      </c>
      <c r="B7" s="34">
        <f>AVERAGE(Produtos!S3:S12)</f>
        <v/>
      </c>
    </row>
    <row r="8">
      <c r="A8" s="13" t="inlineStr">
        <is>
          <t>Produtos que atingem a margem</t>
        </is>
      </c>
      <c r="B8" s="14">
        <f>COUNTIF(Produtos!V3:V12,"Atinge margem")</f>
        <v/>
      </c>
      <c r="D8" s="19" t="inlineStr">
        <is>
          <t>Categoria</t>
        </is>
      </c>
      <c r="E8" s="19" t="inlineStr">
        <is>
          <t>Margem real média</t>
        </is>
      </c>
    </row>
    <row r="9">
      <c r="A9" s="16" t="inlineStr">
        <is>
          <t>Produtos para revisar</t>
        </is>
      </c>
      <c r="B9" s="14">
        <f>COUNTIF(Produtos!V3:V12,"Revisar preço")</f>
        <v/>
      </c>
      <c r="D9" s="15" t="inlineStr">
        <is>
          <t>Alimentos</t>
        </is>
      </c>
      <c r="E9" s="35">
        <f>IFERROR(AVERAGEIF(Produtos!C3:C12,D9,Produtos!S3:S12),0)</f>
        <v/>
      </c>
    </row>
    <row r="10">
      <c r="A10" s="13" t="inlineStr">
        <is>
          <t>Percentual de produtos adequados</t>
        </is>
      </c>
      <c r="B10" s="34">
        <f>IFERROR(COUNTIF(Produtos!V3:V12,"Atinge margem")/COUNTA(Produtos!A3:A12),0)</f>
        <v/>
      </c>
      <c r="D10" s="15" t="inlineStr">
        <is>
          <t>Vestuário</t>
        </is>
      </c>
      <c r="E10" s="35">
        <f>IFERROR(AVERAGEIF(Produtos!C3:C12,D10,Produtos!S3:S12),0)</f>
        <v/>
      </c>
    </row>
    <row r="11">
      <c r="D11" s="15" t="inlineStr">
        <is>
          <t>Casa e Decoração</t>
        </is>
      </c>
      <c r="E11" s="35">
        <f>IFERROR(AVERAGEIF(Produtos!C3:C12,D11,Produtos!S3:S12),0)</f>
        <v/>
      </c>
    </row>
    <row r="12">
      <c r="A12" s="11" t="inlineStr">
        <is>
          <t>Consulta por SKU</t>
        </is>
      </c>
      <c r="D12" s="15" t="inlineStr">
        <is>
          <t>Acessórios</t>
        </is>
      </c>
      <c r="E12" s="35">
        <f>IFERROR(AVERAGEIF(Produtos!C3:C12,D12,Produtos!S3:S12),0)</f>
        <v/>
      </c>
    </row>
    <row r="13">
      <c r="A13" s="16" t="inlineStr">
        <is>
          <t>SKU pesquisado (entrada)</t>
        </is>
      </c>
      <c r="B13" s="21" t="inlineStr">
        <is>
          <t>SKU-001</t>
        </is>
      </c>
      <c r="D13" s="15" t="inlineStr">
        <is>
          <t>Papelaria</t>
        </is>
      </c>
      <c r="E13" s="35">
        <f>IFERROR(AVERAGEIF(Produtos!C3:C12,D13,Produtos!S3:S12),0)</f>
        <v/>
      </c>
    </row>
    <row r="14">
      <c r="A14" s="13" t="inlineStr">
        <is>
          <t>Produto</t>
        </is>
      </c>
      <c r="B14" s="22">
        <f>IFERROR(VLOOKUP(B13,Produtos!A:V,2,FALSE),"SKU não encontrado")</f>
        <v/>
      </c>
      <c r="D14" s="15" t="inlineStr">
        <is>
          <t>Cosméticos</t>
        </is>
      </c>
      <c r="E14" s="35">
        <f>IFERROR(AVERAGEIF(Produtos!C3:C12,D14,Produtos!S3:S12),0)</f>
        <v/>
      </c>
    </row>
    <row r="15">
      <c r="A15" s="16" t="inlineStr">
        <is>
          <t>Categoria</t>
        </is>
      </c>
      <c r="B15" s="22">
        <f>IFERROR(VLOOKUP(B13,Produtos!A:V,3,FALSE),"")</f>
        <v/>
      </c>
      <c r="D15" s="15" t="inlineStr">
        <is>
          <t>Eletrônicos</t>
        </is>
      </c>
      <c r="E15" s="35">
        <f>IFERROR(AVERAGEIF(Produtos!C3:C12,D15,Produtos!S3:S12),0)</f>
        <v/>
      </c>
    </row>
    <row r="16">
      <c r="A16" s="13" t="inlineStr">
        <is>
          <t>Custo total</t>
        </is>
      </c>
      <c r="B16" s="36">
        <f>IFERROR(VLOOKUP(B13,Produtos!A:V,11,FALSE),0)</f>
        <v/>
      </c>
    </row>
    <row r="17">
      <c r="A17" s="16" t="inlineStr">
        <is>
          <t>Preço sugerido</t>
        </is>
      </c>
      <c r="B17" s="36">
        <f>IFERROR(VLOOKUP(B13,Produtos!A:V,15,FALSE),0)</f>
        <v/>
      </c>
    </row>
    <row r="18">
      <c r="A18" s="13" t="inlineStr">
        <is>
          <t>Preço praticado</t>
        </is>
      </c>
      <c r="B18" s="36">
        <f>IFERROR(VLOOKUP(B13,Produtos!A:V,16,FALSE),0)</f>
        <v/>
      </c>
    </row>
    <row r="19">
      <c r="A19" s="16" t="inlineStr">
        <is>
          <t>Lucro unitário</t>
        </is>
      </c>
      <c r="B19" s="36">
        <f>IFERROR(VLOOKUP(B13,Produtos!A:V,18,FALSE),0)</f>
        <v/>
      </c>
    </row>
    <row r="20">
      <c r="A20" s="13" t="inlineStr">
        <is>
          <t>Margem real</t>
        </is>
      </c>
      <c r="B20" s="37">
        <f>IFERROR(VLOOKUP(B13,Produtos!A:V,19,FALSE),0)</f>
        <v/>
      </c>
    </row>
    <row r="21">
      <c r="A21" s="16" t="inlineStr">
        <is>
          <t>Status</t>
        </is>
      </c>
      <c r="B21" s="22">
        <f>IFERROR(VLOOKUP(B13,Produtos!A:V,22,FALSE),"")</f>
        <v/>
      </c>
    </row>
  </sheetData>
  <mergeCells count="3">
    <mergeCell ref="A1:H1"/>
    <mergeCell ref="A3:B3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60" customWidth="1" min="1" max="1"/>
    <col width="60" customWidth="1" min="2" max="2"/>
  </cols>
  <sheetData>
    <row r="1" ht="28" customHeight="1">
      <c r="A1" s="1" t="inlineStr">
        <is>
          <t>Instruções — Precificação de Produtos</t>
        </is>
      </c>
    </row>
    <row r="2"/>
    <row r="3">
      <c r="A3" s="25" t="inlineStr">
        <is>
          <t>Como usar este workbook</t>
        </is>
      </c>
    </row>
    <row r="4" ht="48" customHeight="1">
      <c r="A4" s="26" t="inlineStr">
        <is>
          <t>Este arquivo organiza o cadastro, o cálculo de margens e o acompanhamento gerencial da precificação dos seus produtos.</t>
        </is>
      </c>
    </row>
    <row r="5"/>
    <row r="6">
      <c r="A6" s="25" t="inlineStr">
        <is>
          <t>Planilha Produtos</t>
        </is>
      </c>
    </row>
    <row r="7" ht="48" customHeight="1">
      <c r="A7" s="27" t="inlineStr">
        <is>
          <t>Cadastre ou atualize os produtos nas células com fundo amarelo-claro: SKU, nome, categoria, fornecedor, cidade, data, custos, percentuais, preço praticado e estoque. As demais colunas (fundo azul-claro) são calculadas automaticamente — não as edite.</t>
        </is>
      </c>
    </row>
    <row r="8"/>
    <row r="9">
      <c r="A9" s="25" t="inlineStr">
        <is>
          <t>Custo total</t>
        </is>
      </c>
    </row>
    <row r="10" ht="48" customHeight="1">
      <c r="A10" s="27" t="inlineStr">
        <is>
          <t>É a soma de custo de compra, frete unitário, embalagem e outros custos unitários. Representa quanto cada unidade custa para ficar pronta para a venda.</t>
        </is>
      </c>
    </row>
    <row r="11"/>
    <row r="12">
      <c r="A12" s="25" t="inlineStr">
        <is>
          <t>Preço sugerido x Preço praticado</t>
        </is>
      </c>
    </row>
    <row r="13" ht="48" customHeight="1">
      <c r="A13" s="26" t="inlineStr">
        <is>
          <t>O preço sugerido é calculado a partir do custo total, dos impostos, da comissão e da margem desejada, usando a fórmula de markup divisor: custo total dividido por (1 − impostos − comissão − margem). O preço praticado é o preço que você realmente anuncia; compare os dois para decidir reajustes.</t>
        </is>
      </c>
    </row>
    <row r="14"/>
    <row r="15">
      <c r="A15" s="25" t="inlineStr">
        <is>
          <t>Percentuais</t>
        </is>
      </c>
    </row>
    <row r="16" ht="48" customHeight="1">
      <c r="A16" s="26" t="inlineStr">
        <is>
          <t>Informe impostos, comissão de venda e margem desejada em formato percentual (ex.: 10% ou 0,10). A planilha já está formatada para exibir os valores como percentual com duas casas decimais.</t>
        </is>
      </c>
    </row>
    <row r="17"/>
    <row r="18">
      <c r="A18" s="25" t="inlineStr">
        <is>
          <t>Status da precificação</t>
        </is>
      </c>
    </row>
    <row r="19" ht="48" customHeight="1">
      <c r="A19" s="27" t="inlineStr">
        <is>
          <t>Se a margem real do preço praticado for igual ou superior à margem desejada, o status mostra 'Atinge margem' (verde). Caso contrário, mostra 'Revisar preço' (vermelho), sinalizando que o preço atual não cobre custos e margem pretendida. Produtos sem preço aparecem como 'Sem preço'.</t>
        </is>
      </c>
    </row>
    <row r="20"/>
    <row r="21">
      <c r="A21" s="25" t="inlineStr">
        <is>
          <t>Planilha Dashboard</t>
        </is>
      </c>
    </row>
    <row r="22" ht="48" customHeight="1">
      <c r="A22" s="27" t="inlineStr">
        <is>
          <t>Reúne os indicadores gerenciais (totais, médias e contagem por status), a consulta por SKU e três gráficos: preço sugerido versus praticado, distribuição por status e margem real média por categoria.</t>
        </is>
      </c>
    </row>
    <row r="23"/>
    <row r="24">
      <c r="A24" s="25" t="inlineStr">
        <is>
          <t>Consulta por SKU</t>
        </is>
      </c>
    </row>
    <row r="25" ht="48" customHeight="1">
      <c r="A25" s="26" t="inlineStr">
        <is>
          <t>Na célula amarela ao lado de 'SKU pesquisado', digite um SKU existente (ex.: SKU-003). Produto, custos, preços, lucro, margem real e status são exibidos automaticamente via PROCV.</t>
        </is>
      </c>
    </row>
    <row r="26"/>
    <row r="27">
      <c r="A27" s="25" t="inlineStr">
        <is>
          <t>Ajustes do seu negócio</t>
        </is>
      </c>
    </row>
    <row r="28" ht="48" customHeight="1">
      <c r="A28" s="26" t="inlineStr">
        <is>
          <t>Taxas de marketplace, taxas de cartão, frete subsidiado, embalagem especial e regimes de impostos (Simples Nacional, Lucro Presumido etc.) variam por empresa. Ajuste os percentuais e as colunas de custo conforme a realidade do seu negócio antes de tomar decisões de preço.</t>
        </is>
      </c>
    </row>
    <row r="29"/>
    <row r="30">
      <c r="A30" s="25" t="inlineStr">
        <is>
          <t>Boas práticas</t>
        </is>
      </c>
    </row>
    <row r="31" ht="48" customHeight="1">
      <c r="A31" s="27" t="inlineStr">
        <is>
          <t>Atualize a data da última revisão a cada alteração de custo, revise os produtos com status 'Revisar preço' semanalmente e nunca zere o estoque sem reavaliar o preço de reposição.</t>
        </is>
      </c>
    </row>
  </sheetData>
  <mergeCells count="21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  <mergeCell ref="A24:B24"/>
    <mergeCell ref="A25:B25"/>
    <mergeCell ref="A27:B27"/>
    <mergeCell ref="A28:B28"/>
    <mergeCell ref="A30:B30"/>
    <mergeCell ref="A31:B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2026-08-01T17:30:28Z</dcterms:created>
  <dcterms:modified xmlns:dcterms="http://purl.org/dc/terms/" xmlns:xsi="http://www.w3.org/2001/XMLSchema-instance" xsi:type="dcterms:W3CDTF">2026-08-01T17:30:28Z</dcterms:modified>
</cp:coreProperties>
</file>