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çamento Reforma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Listas e Instruções" sheetId="3" state="visible" r:id="rId3"/>
  </sheets>
  <definedNames>
    <definedName name="_xlnm._FilterDatabase" localSheetId="0" hidden="1">'Orçamento Reforma'!$A$3:$S$103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M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475569"/>
      <sz val="10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0"/>
    </font>
    <font>
      <name val="Calibri"/>
      <b val="1"/>
      <color rgb="001F2937"/>
      <sz val="10"/>
    </font>
  </fonts>
  <fills count="9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E0F2F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 wrapText="1"/>
    </xf>
    <xf numFmtId="2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9" fontId="4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9" fontId="4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5" fontId="4" fillId="8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/>
    </xf>
    <xf numFmtId="9" fontId="4" fillId="8" borderId="1" applyAlignment="1" pivotButton="0" quotePrefix="0" xfId="0">
      <alignment horizontal="right" vertical="center"/>
    </xf>
    <xf numFmtId="1" fontId="4" fillId="8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9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9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left" vertical="center"/>
    </xf>
    <xf numFmtId="165" fontId="4" fillId="6" borderId="1" applyAlignment="1" pivotButton="0" quotePrefix="0" xfId="0">
      <alignment horizontal="left" vertical="center"/>
    </xf>
    <xf numFmtId="165" fontId="4" fillId="8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Previsto x pago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'Resumo'!B16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'Resumo'!$A$17:$A$25</f>
            </numRef>
          </cat>
          <val>
            <numRef>
              <f>'Resumo'!$B$17:$B$25</f>
            </numRef>
          </val>
        </ser>
        <ser>
          <idx val="1"/>
          <order val="1"/>
          <tx>
            <strRef>
              <f>'Resumo'!C16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'Resumo'!$A$17:$A$25</f>
            </numRef>
          </cat>
          <val>
            <numRef>
              <f>'Resumo'!$C$17:$C$25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Valores em R$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 orçamento previsto</a:t>
            </a:r>
          </a:p>
        </rich>
      </tx>
    </title>
    <plotArea>
      <pieChart>
        <varyColors val="1"/>
        <ser>
          <idx val="0"/>
          <order val="0"/>
          <tx>
            <strRef>
              <f>'Resumo'!B16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'Resumo'!$A$17:$A$25</f>
            </numRef>
          </cat>
          <val>
            <numRef>
              <f>'Resumo'!$B$17:$B$25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mensal de pagamentos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'Resumo'!H16</f>
            </strRef>
          </tx>
          <spPr>
            <a:ln xmlns:a="http://schemas.openxmlformats.org/drawingml/2006/main">
              <a:solidFill>
                <a:srgbClr val="1D4ED8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'Resumo'!$G$17:$G$28</f>
            </numRef>
          </cat>
          <val>
            <numRef>
              <f>'Resumo'!$H$17:$H$28</f>
            </numRef>
          </val>
        </ser>
        <ser>
          <idx val="1"/>
          <order val="1"/>
          <tx>
            <strRef>
              <f>'Resumo'!I16</f>
            </strRef>
          </tx>
          <spPr>
            <a:ln xmlns:a="http://schemas.openxmlformats.org/drawingml/2006/main">
              <a:solidFill>
                <a:srgbClr val="10B98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'Resumo'!$G$17:$G$28</f>
            </numRef>
          </cat>
          <val>
            <numRef>
              <f>'Resumo'!$I$17:$I$28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 de vencimento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Valores em R$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1</row>
      <rowOff>0</rowOff>
    </from>
    <ext cx="4320000" cy="2304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13</col>
      <colOff>0</colOff>
      <row>1</row>
      <rowOff>0</rowOff>
    </from>
    <ext cx="3240000" cy="2304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30</row>
      <rowOff>0</rowOff>
    </from>
    <ext cx="612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23" customWidth="1" min="3" max="3"/>
    <col width="18" customWidth="1" min="4" max="4"/>
    <col width="38" customWidth="1" min="5" max="5"/>
    <col width="25" customWidth="1" min="6" max="6"/>
    <col width="17" customWidth="1" min="7" max="7"/>
    <col width="20" customWidth="1" min="8" max="8"/>
    <col width="12" customWidth="1" min="9" max="9"/>
    <col width="12" customWidth="1" min="10" max="10"/>
    <col width="21" customWidth="1" min="11" max="11"/>
    <col width="21" customWidth="1" min="12" max="12"/>
    <col width="16" customWidth="1" min="13" max="13"/>
    <col width="17" customWidth="1" min="14" max="14"/>
    <col width="21" customWidth="1" min="15" max="15"/>
    <col width="15" customWidth="1" min="16" max="16"/>
    <col width="14" customWidth="1" min="17" max="17"/>
    <col width="13" customWidth="1" min="18" max="18"/>
    <col width="42" customWidth="1" min="19" max="19"/>
  </cols>
  <sheetData>
    <row r="1" ht="28" customHeight="1">
      <c r="A1" s="1" t="inlineStr">
        <is>
          <t>Orçamento Reforma</t>
        </is>
      </c>
    </row>
    <row r="2" ht="20" customHeight="1">
      <c r="A2" s="2" t="inlineStr">
        <is>
          <t>Planeje cada etapa, registre pagamentos parciais e acompanhe o saldo da sua reforma.</t>
        </is>
      </c>
    </row>
    <row r="3" ht="32" customHeight="1">
      <c r="A3" s="3" t="inlineStr">
        <is>
          <t>ID</t>
        </is>
      </c>
      <c r="B3" s="3" t="inlineStr">
        <is>
          <t>Data do orçamento</t>
        </is>
      </c>
      <c r="C3" s="3" t="inlineStr">
        <is>
          <t>Categoria</t>
        </is>
      </c>
      <c r="D3" s="3" t="inlineStr">
        <is>
          <t>Ambiente</t>
        </is>
      </c>
      <c r="E3" s="3" t="inlineStr">
        <is>
          <t>Descrição do item</t>
        </is>
      </c>
      <c r="F3" s="3" t="inlineStr">
        <is>
          <t>Fornecedor</t>
        </is>
      </c>
      <c r="G3" s="3" t="inlineStr">
        <is>
          <t>Cidade/UF</t>
        </is>
      </c>
      <c r="H3" s="3" t="inlineStr">
        <is>
          <t>Responsável</t>
        </is>
      </c>
      <c r="I3" s="3" t="inlineStr">
        <is>
          <t>Quantidade</t>
        </is>
      </c>
      <c r="J3" s="3" t="inlineStr">
        <is>
          <t>Unidade</t>
        </is>
      </c>
      <c r="K3" s="3" t="inlineStr">
        <is>
          <t>Valor unitário previsto</t>
        </is>
      </c>
      <c r="L3" s="3" t="inlineStr">
        <is>
          <t>Valor total previsto</t>
        </is>
      </c>
      <c r="M3" s="3" t="inlineStr">
        <is>
          <t>Valor pago</t>
        </is>
      </c>
      <c r="N3" s="3" t="inlineStr">
        <is>
          <t>Saldo a pagar</t>
        </is>
      </c>
      <c r="O3" s="3" t="inlineStr">
        <is>
          <t>Forma de pagamento</t>
        </is>
      </c>
      <c r="P3" s="3" t="inlineStr">
        <is>
          <t>Vencimento</t>
        </is>
      </c>
      <c r="Q3" s="3" t="inlineStr">
        <is>
          <t>Status</t>
        </is>
      </c>
      <c r="R3" s="3" t="inlineStr">
        <is>
          <t>% concluído</t>
        </is>
      </c>
      <c r="S3" s="3" t="inlineStr">
        <is>
          <t>Observações</t>
        </is>
      </c>
    </row>
    <row r="4" ht="34" customHeight="1">
      <c r="A4" s="4" t="n">
        <v>1</v>
      </c>
      <c r="B4" s="34" t="n">
        <v>46063</v>
      </c>
      <c r="C4" s="4" t="inlineStr">
        <is>
          <t>Mão de obra</t>
        </is>
      </c>
      <c r="D4" s="4" t="inlineStr">
        <is>
          <t>Cozinha</t>
        </is>
      </c>
      <c r="E4" s="6" t="inlineStr">
        <is>
          <t>Serviço de pedreiro para reforma da cozinha</t>
        </is>
      </c>
      <c r="F4" s="6" t="inlineStr">
        <is>
          <t>Construtora Horizonte</t>
        </is>
      </c>
      <c r="G4" s="4" t="inlineStr">
        <is>
          <t>São Paulo/SP</t>
        </is>
      </c>
      <c r="H4" s="4" t="inlineStr">
        <is>
          <t>João Silva</t>
        </is>
      </c>
      <c r="I4" s="7" t="n">
        <v>1</v>
      </c>
      <c r="J4" s="4" t="inlineStr">
        <is>
          <t>serviço</t>
        </is>
      </c>
      <c r="K4" s="35" t="n">
        <v>8500</v>
      </c>
      <c r="L4" s="36">
        <f>IF($A4="","",$I4*$K4)</f>
        <v/>
      </c>
      <c r="M4" s="35" t="n">
        <v>4250</v>
      </c>
      <c r="N4" s="36">
        <f>IF($A4="","",$L4-$M4)</f>
        <v/>
      </c>
      <c r="O4" s="4" t="inlineStr">
        <is>
          <t>PIX</t>
        </is>
      </c>
      <c r="P4" s="34" t="n">
        <v>46127</v>
      </c>
      <c r="Q4" s="10">
        <f>IF($A4="","",IF($N4&lt;=0,"Pago",IF($P4&lt;TODAY(),"Atrasado","Em aberto")))</f>
        <v/>
      </c>
      <c r="R4" s="11">
        <f>IF($C4="","",IFERROR(VLOOKUP($C4,'Listas e Instruções'!$A$5:$B$13,2,FALSE),0))</f>
        <v/>
      </c>
      <c r="S4" s="6" t="inlineStr">
        <is>
          <t>Entrada paga; saldo previsto para a etapa de acabamento.</t>
        </is>
      </c>
    </row>
    <row r="5" ht="34" customHeight="1">
      <c r="A5" s="4" t="n">
        <v>2</v>
      </c>
      <c r="B5" s="34" t="n">
        <v>46039</v>
      </c>
      <c r="C5" s="4" t="inlineStr">
        <is>
          <t>Pisos e revestimentos</t>
        </is>
      </c>
      <c r="D5" s="4" t="inlineStr">
        <is>
          <t>Banheiro</t>
        </is>
      </c>
      <c r="E5" s="6" t="inlineStr">
        <is>
          <t>Revestimento cerâmico para paredes do banheiro</t>
        </is>
      </c>
      <c r="F5" s="6" t="inlineStr">
        <is>
          <t>Revestir Brasil</t>
        </is>
      </c>
      <c r="G5" s="4" t="inlineStr">
        <is>
          <t>Campinas/SP</t>
        </is>
      </c>
      <c r="H5" s="4" t="inlineStr">
        <is>
          <t>Maria Oliveira</t>
        </is>
      </c>
      <c r="I5" s="7" t="n">
        <v>40</v>
      </c>
      <c r="J5" s="4" t="inlineStr">
        <is>
          <t>m²</t>
        </is>
      </c>
      <c r="K5" s="35" t="n">
        <v>82</v>
      </c>
      <c r="L5" s="37">
        <f>IF($A5="","",$I5*$K5)</f>
        <v/>
      </c>
      <c r="M5" s="35" t="n">
        <v>3280</v>
      </c>
      <c r="N5" s="37">
        <f>IF($A5="","",$L5-$M5)</f>
        <v/>
      </c>
      <c r="O5" s="4" t="inlineStr">
        <is>
          <t>Cartão de crédito</t>
        </is>
      </c>
      <c r="P5" s="34" t="n">
        <v>46101</v>
      </c>
      <c r="Q5" s="13">
        <f>IF($A5="","",IF($N5&lt;=0,"Pago",IF($P5&lt;TODAY(),"Atrasado","Em aberto")))</f>
        <v/>
      </c>
      <c r="R5" s="14">
        <f>IF($C5="","",IFERROR(VLOOKUP($C5,'Listas e Instruções'!$A$5:$B$13,2,FALSE),0))</f>
        <v/>
      </c>
      <c r="S5" s="6" t="inlineStr">
        <is>
          <t>Pagamento integral realizado conforme orçamento aprovado.</t>
        </is>
      </c>
    </row>
    <row r="6" ht="34" customHeight="1">
      <c r="A6" s="4" t="n">
        <v>3</v>
      </c>
      <c r="B6" s="34" t="n">
        <v>46184</v>
      </c>
      <c r="C6" s="4" t="inlineStr">
        <is>
          <t>Elétrica</t>
        </is>
      </c>
      <c r="D6" s="4" t="inlineStr">
        <is>
          <t>Toda a casa</t>
        </is>
      </c>
      <c r="E6" s="6" t="inlineStr">
        <is>
          <t>Instalação elétrica e atualização do quadro de disjuntores</t>
        </is>
      </c>
      <c r="F6" s="6" t="inlineStr">
        <is>
          <t>Elétrica Segura</t>
        </is>
      </c>
      <c r="G6" s="4" t="inlineStr">
        <is>
          <t>Rio de Janeiro/RJ</t>
        </is>
      </c>
      <c r="H6" s="4" t="inlineStr">
        <is>
          <t>Pedro Santos</t>
        </is>
      </c>
      <c r="I6" s="7" t="n">
        <v>1</v>
      </c>
      <c r="J6" s="4" t="inlineStr">
        <is>
          <t>serviço</t>
        </is>
      </c>
      <c r="K6" s="35" t="n">
        <v>4750</v>
      </c>
      <c r="L6" s="36">
        <f>IF($A6="","",$I6*$K6)</f>
        <v/>
      </c>
      <c r="M6" s="35" t="n">
        <v>2000</v>
      </c>
      <c r="N6" s="36">
        <f>IF($A6="","",$L6-$M6)</f>
        <v/>
      </c>
      <c r="O6" s="4" t="inlineStr">
        <is>
          <t>Transferência</t>
        </is>
      </c>
      <c r="P6" s="34" t="n">
        <v>46244</v>
      </c>
      <c r="Q6" s="10">
        <f>IF($A6="","",IF($N6&lt;=0,"Pago",IF($P6&lt;TODAY(),"Atrasado","Em aberto")))</f>
        <v/>
      </c>
      <c r="R6" s="11">
        <f>IF($C6="","",IFERROR(VLOOKUP($C6,'Listas e Instruções'!$A$5:$B$13,2,FALSE),0))</f>
        <v/>
      </c>
      <c r="S6" s="6" t="inlineStr">
        <is>
          <t>Pagamento parcial referente à primeira etapa do serviço.</t>
        </is>
      </c>
    </row>
    <row r="7" ht="34" customHeight="1">
      <c r="A7" s="4" t="n">
        <v>4</v>
      </c>
      <c r="B7" s="34" t="n">
        <v>46219</v>
      </c>
      <c r="C7" s="4" t="inlineStr">
        <is>
          <t>Pintura</t>
        </is>
      </c>
      <c r="D7" s="4" t="inlineStr">
        <is>
          <t>Toda a casa</t>
        </is>
      </c>
      <c r="E7" s="6" t="inlineStr">
        <is>
          <t>Pintura interna de paredes e tetos</t>
        </is>
      </c>
      <c r="F7" s="6" t="inlineStr">
        <is>
          <t>Cores &amp; Acabamentos</t>
        </is>
      </c>
      <c r="G7" s="4" t="inlineStr">
        <is>
          <t>Belo Horizonte/MG</t>
        </is>
      </c>
      <c r="H7" s="4" t="inlineStr">
        <is>
          <t>Ana Souza</t>
        </is>
      </c>
      <c r="I7" s="7" t="n">
        <v>120</v>
      </c>
      <c r="J7" s="4" t="inlineStr">
        <is>
          <t>m²</t>
        </is>
      </c>
      <c r="K7" s="35" t="n">
        <v>30</v>
      </c>
      <c r="L7" s="37">
        <f>IF($A7="","",$I7*$K7)</f>
        <v/>
      </c>
      <c r="M7" s="35" t="n">
        <v>0</v>
      </c>
      <c r="N7" s="37">
        <f>IF($A7="","",$L7-$M7)</f>
        <v/>
      </c>
      <c r="O7" s="4" t="inlineStr">
        <is>
          <t>Boleto</t>
        </is>
      </c>
      <c r="P7" s="34" t="n">
        <v>46283</v>
      </c>
      <c r="Q7" s="13">
        <f>IF($A7="","",IF($N7&lt;=0,"Pago",IF($P7&lt;TODAY(),"Atrasado","Em aberto")))</f>
        <v/>
      </c>
      <c r="R7" s="14">
        <f>IF($C7="","",IFERROR(VLOOKUP($C7,'Listas e Instruções'!$A$5:$B$13,2,FALSE),0))</f>
        <v/>
      </c>
      <c r="S7" s="6" t="inlineStr">
        <is>
          <t>Aguardando início da pintura após finalização das instalações.</t>
        </is>
      </c>
    </row>
    <row r="8" ht="34" customHeight="1">
      <c r="A8" s="4" t="n">
        <v>5</v>
      </c>
      <c r="B8" s="34" t="n">
        <v>46199</v>
      </c>
      <c r="C8" s="4" t="inlineStr">
        <is>
          <t>Pisos e revestimentos</t>
        </is>
      </c>
      <c r="D8" s="4" t="inlineStr">
        <is>
          <t>Sala</t>
        </is>
      </c>
      <c r="E8" s="6" t="inlineStr">
        <is>
          <t>Piso vinílico para sala de estar</t>
        </is>
      </c>
      <c r="F8" s="6" t="inlineStr">
        <is>
          <t>Piso Certo</t>
        </is>
      </c>
      <c r="G8" s="4" t="inlineStr">
        <is>
          <t>Curitiba/PR</t>
        </is>
      </c>
      <c r="H8" s="4" t="inlineStr">
        <is>
          <t>Carlos Pereira</t>
        </is>
      </c>
      <c r="I8" s="7" t="n">
        <v>60</v>
      </c>
      <c r="J8" s="4" t="inlineStr">
        <is>
          <t>m²</t>
        </is>
      </c>
      <c r="K8" s="35" t="n">
        <v>115</v>
      </c>
      <c r="L8" s="36">
        <f>IF($A8="","",$I8*$K8)</f>
        <v/>
      </c>
      <c r="M8" s="35" t="n">
        <v>3450</v>
      </c>
      <c r="N8" s="36">
        <f>IF($A8="","",$L8-$M8)</f>
        <v/>
      </c>
      <c r="O8" s="4" t="inlineStr">
        <is>
          <t>PIX</t>
        </is>
      </c>
      <c r="P8" s="34" t="n">
        <v>46305</v>
      </c>
      <c r="Q8" s="10">
        <f>IF($A8="","",IF($N8&lt;=0,"Pago",IF($P8&lt;TODAY(),"Atrasado","Em aberto")))</f>
        <v/>
      </c>
      <c r="R8" s="11">
        <f>IF($C8="","",IFERROR(VLOOKUP($C8,'Listas e Instruções'!$A$5:$B$13,2,FALSE),0))</f>
        <v/>
      </c>
      <c r="S8" s="6" t="inlineStr">
        <is>
          <t>Sinal pago; instalação programada para a próxima etapa.</t>
        </is>
      </c>
    </row>
    <row r="9" ht="34" customHeight="1">
      <c r="A9" s="4" t="n">
        <v>6</v>
      </c>
      <c r="B9" s="34" t="n">
        <v>46169</v>
      </c>
      <c r="C9" s="4" t="inlineStr">
        <is>
          <t>Marcenaria</t>
        </is>
      </c>
      <c r="D9" s="4" t="inlineStr">
        <is>
          <t>Cozinha</t>
        </is>
      </c>
      <c r="E9" s="6" t="inlineStr">
        <is>
          <t>Móveis planejados para cozinha</t>
        </is>
      </c>
      <c r="F9" s="6" t="inlineStr">
        <is>
          <t>Planejados Prime</t>
        </is>
      </c>
      <c r="G9" s="4" t="inlineStr">
        <is>
          <t>Porto Alegre/RS</t>
        </is>
      </c>
      <c r="H9" s="4" t="inlineStr">
        <is>
          <t>Juliana Costa</t>
        </is>
      </c>
      <c r="I9" s="7" t="n">
        <v>1</v>
      </c>
      <c r="J9" s="4" t="inlineStr">
        <is>
          <t>serviço</t>
        </is>
      </c>
      <c r="K9" s="35" t="n">
        <v>12800</v>
      </c>
      <c r="L9" s="37">
        <f>IF($A9="","",$I9*$K9)</f>
        <v/>
      </c>
      <c r="M9" s="35" t="n">
        <v>3200</v>
      </c>
      <c r="N9" s="37">
        <f>IF($A9="","",$L9-$M9)</f>
        <v/>
      </c>
      <c r="O9" s="4" t="inlineStr">
        <is>
          <t>Parcelado</t>
        </is>
      </c>
      <c r="P9" s="34" t="n">
        <v>46295</v>
      </c>
      <c r="Q9" s="13">
        <f>IF($A9="","",IF($N9&lt;=0,"Pago",IF($P9&lt;TODAY(),"Atrasado","Em aberto")))</f>
        <v/>
      </c>
      <c r="R9" s="14">
        <f>IF($C9="","",IFERROR(VLOOKUP($C9,'Listas e Instruções'!$A$5:$B$13,2,FALSE),0))</f>
        <v/>
      </c>
      <c r="S9" s="6" t="inlineStr">
        <is>
          <t>Pagamento parcelado em quatro etapas conforme contrato.</t>
        </is>
      </c>
    </row>
    <row r="10" ht="34" customHeight="1">
      <c r="A10" s="4" t="n">
        <v>7</v>
      </c>
      <c r="B10" s="34" t="n">
        <v>46139</v>
      </c>
      <c r="C10" s="4" t="inlineStr">
        <is>
          <t>Hidráulica</t>
        </is>
      </c>
      <c r="D10" s="4" t="inlineStr">
        <is>
          <t>Banheiro</t>
        </is>
      </c>
      <c r="E10" s="6" t="inlineStr">
        <is>
          <t>Materiais hidráulicos para banheiro e cozinha</t>
        </is>
      </c>
      <c r="F10" s="6" t="inlineStr">
        <is>
          <t>Hidro Lar</t>
        </is>
      </c>
      <c r="G10" s="4" t="inlineStr">
        <is>
          <t>Salvador/BA</t>
        </is>
      </c>
      <c r="H10" s="4" t="inlineStr">
        <is>
          <t>Rafael Almeida</t>
        </is>
      </c>
      <c r="I10" s="7" t="n">
        <v>1</v>
      </c>
      <c r="J10" s="4" t="inlineStr">
        <is>
          <t>serviço</t>
        </is>
      </c>
      <c r="K10" s="35" t="n">
        <v>2150</v>
      </c>
      <c r="L10" s="36">
        <f>IF($A10="","",$I10*$K10)</f>
        <v/>
      </c>
      <c r="M10" s="35" t="n">
        <v>2150</v>
      </c>
      <c r="N10" s="36">
        <f>IF($A10="","",$L10-$M10)</f>
        <v/>
      </c>
      <c r="O10" s="4" t="inlineStr">
        <is>
          <t>PIX</t>
        </is>
      </c>
      <c r="P10" s="34" t="n">
        <v>46218</v>
      </c>
      <c r="Q10" s="10">
        <f>IF($A10="","",IF($N10&lt;=0,"Pago",IF($P10&lt;TODAY(),"Atrasado","Em aberto")))</f>
        <v/>
      </c>
      <c r="R10" s="11">
        <f>IF($C10="","",IFERROR(VLOOKUP($C10,'Listas e Instruções'!$A$5:$B$13,2,FALSE),0))</f>
        <v/>
      </c>
      <c r="S10" s="6" t="inlineStr">
        <is>
          <t>Compra concluída e materiais entregues na obra.</t>
        </is>
      </c>
    </row>
    <row r="11" ht="34" customHeight="1">
      <c r="A11" s="4" t="n">
        <v>8</v>
      </c>
      <c r="B11" s="34" t="n">
        <v>46229</v>
      </c>
      <c r="C11" s="4" t="inlineStr">
        <is>
          <t>Iluminação</t>
        </is>
      </c>
      <c r="D11" s="4" t="inlineStr">
        <is>
          <t>Sala</t>
        </is>
      </c>
      <c r="E11" s="6" t="inlineStr">
        <is>
          <t>Luminárias e instalação para sala e circulação</t>
        </is>
      </c>
      <c r="F11" s="6" t="inlineStr">
        <is>
          <t>Luz Ambiente</t>
        </is>
      </c>
      <c r="G11" s="4" t="inlineStr">
        <is>
          <t>Recife/PE</t>
        </is>
      </c>
      <c r="H11" s="4" t="inlineStr">
        <is>
          <t>Camila Ferreira</t>
        </is>
      </c>
      <c r="I11" s="7" t="n">
        <v>1</v>
      </c>
      <c r="J11" s="4" t="inlineStr">
        <is>
          <t>serviço</t>
        </is>
      </c>
      <c r="K11" s="35" t="n">
        <v>1980</v>
      </c>
      <c r="L11" s="37">
        <f>IF($A11="","",$I11*$K11)</f>
        <v/>
      </c>
      <c r="M11" s="35" t="n">
        <v>990</v>
      </c>
      <c r="N11" s="37">
        <f>IF($A11="","",$L11-$M11)</f>
        <v/>
      </c>
      <c r="O11" s="4" t="inlineStr">
        <is>
          <t>Cartão de crédito</t>
        </is>
      </c>
      <c r="P11" s="34" t="n">
        <v>46338</v>
      </c>
      <c r="Q11" s="13">
        <f>IF($A11="","",IF($N11&lt;=0,"Pago",IF($P11&lt;TODAY(),"Atrasado","Em aberto")))</f>
        <v/>
      </c>
      <c r="R11" s="14">
        <f>IF($C11="","",IFERROR(VLOOKUP($C11,'Listas e Instruções'!$A$5:$B$13,2,FALSE),0))</f>
        <v/>
      </c>
      <c r="S11" s="6" t="inlineStr">
        <is>
          <t>Primeira parcela paga; instalação pendente.</t>
        </is>
      </c>
    </row>
    <row r="12" ht="34" customHeight="1">
      <c r="A12" s="4" t="n">
        <v>9</v>
      </c>
      <c r="B12" s="34" t="n">
        <v>46207</v>
      </c>
      <c r="C12" s="4" t="inlineStr">
        <is>
          <t>Mão de obra</t>
        </is>
      </c>
      <c r="D12" s="4" t="inlineStr">
        <is>
          <t>Lavanderia</t>
        </is>
      </c>
      <c r="E12" s="6" t="inlineStr">
        <is>
          <t>Reforma da lavanderia com adequações de alvenaria</t>
        </is>
      </c>
      <c r="F12" s="6" t="inlineStr">
        <is>
          <t>Reforma Rápida</t>
        </is>
      </c>
      <c r="G12" s="4" t="inlineStr">
        <is>
          <t>Fortaleza/CE</t>
        </is>
      </c>
      <c r="H12" s="4" t="inlineStr">
        <is>
          <t>Lucas Rodrigues</t>
        </is>
      </c>
      <c r="I12" s="7" t="n">
        <v>1</v>
      </c>
      <c r="J12" s="4" t="inlineStr">
        <is>
          <t>serviço</t>
        </is>
      </c>
      <c r="K12" s="35" t="n">
        <v>5400</v>
      </c>
      <c r="L12" s="36">
        <f>IF($A12="","",$I12*$K12)</f>
        <v/>
      </c>
      <c r="M12" s="35" t="n">
        <v>0</v>
      </c>
      <c r="N12" s="36">
        <f>IF($A12="","",$L12-$M12)</f>
        <v/>
      </c>
      <c r="O12" s="4" t="inlineStr">
        <is>
          <t>Boleto</t>
        </is>
      </c>
      <c r="P12" s="34" t="n">
        <v>46152</v>
      </c>
      <c r="Q12" s="10">
        <f>IF($A12="","",IF($N12&lt;=0,"Pago",IF($P12&lt;TODAY(),"Atrasado","Em aberto")))</f>
        <v/>
      </c>
      <c r="R12" s="11">
        <f>IF($C12="","",IFERROR(VLOOKUP($C12,'Listas e Instruções'!$A$5:$B$13,2,FALSE),0))</f>
        <v/>
      </c>
      <c r="S12" s="6" t="inlineStr">
        <is>
          <t>Vencimento pendente; negociar nova condição com o fornecedor.</t>
        </is>
      </c>
    </row>
    <row r="13" ht="34" customHeight="1">
      <c r="A13" s="4" t="n">
        <v>10</v>
      </c>
      <c r="B13" s="34" t="n">
        <v>46059</v>
      </c>
      <c r="C13" s="4" t="inlineStr">
        <is>
          <t>Taxas</t>
        </is>
      </c>
      <c r="D13" s="4" t="inlineStr">
        <is>
          <t>Área externa</t>
        </is>
      </c>
      <c r="E13" s="6" t="inlineStr">
        <is>
          <t>Caçamba, transporte e taxas da obra</t>
        </is>
      </c>
      <c r="F13" s="6" t="inlineStr">
        <is>
          <t>Logística Obra</t>
        </is>
      </c>
      <c r="G13" s="4" t="inlineStr">
        <is>
          <t>Brasília/DF</t>
        </is>
      </c>
      <c r="H13" s="4" t="inlineStr">
        <is>
          <t>Fernanda Lima</t>
        </is>
      </c>
      <c r="I13" s="7" t="n">
        <v>1</v>
      </c>
      <c r="J13" s="4" t="inlineStr">
        <is>
          <t>serviço</t>
        </is>
      </c>
      <c r="K13" s="35" t="n">
        <v>1250</v>
      </c>
      <c r="L13" s="37">
        <f>IF($A13="","",$I13*$K13)</f>
        <v/>
      </c>
      <c r="M13" s="35" t="n">
        <v>1250</v>
      </c>
      <c r="N13" s="37">
        <f>IF($A13="","",$L13-$M13)</f>
        <v/>
      </c>
      <c r="O13" s="4" t="inlineStr">
        <is>
          <t>Dinheiro</t>
        </is>
      </c>
      <c r="P13" s="34" t="n">
        <v>46078</v>
      </c>
      <c r="Q13" s="13">
        <f>IF($A13="","",IF($N13&lt;=0,"Pago",IF($P13&lt;TODAY(),"Atrasado","Em aberto")))</f>
        <v/>
      </c>
      <c r="R13" s="14">
        <f>IF($C13="","",IFERROR(VLOOKUP($C13,'Listas e Instruções'!$A$5:$B$13,2,FALSE),0))</f>
        <v/>
      </c>
      <c r="S13" s="6" t="inlineStr">
        <is>
          <t>Serviço concluído e pagamento integral registrado.</t>
        </is>
      </c>
    </row>
    <row r="14" ht="34" customHeight="1">
      <c r="A14" s="4" t="n"/>
      <c r="B14" s="34" t="n"/>
      <c r="C14" s="4" t="n"/>
      <c r="D14" s="4" t="n"/>
      <c r="E14" s="6" t="n"/>
      <c r="F14" s="6" t="n"/>
      <c r="G14" s="4" t="n"/>
      <c r="H14" s="4" t="n"/>
      <c r="I14" s="7" t="n"/>
      <c r="J14" s="4" t="n"/>
      <c r="K14" s="35" t="n"/>
      <c r="L14" s="36">
        <f>IF($A14="","",$I14*$K14)</f>
        <v/>
      </c>
      <c r="M14" s="35" t="n"/>
      <c r="N14" s="36">
        <f>IF($A14="","",$L14-$M14)</f>
        <v/>
      </c>
      <c r="O14" s="4" t="n"/>
      <c r="P14" s="34" t="n"/>
      <c r="Q14" s="10">
        <f>IF($A14="","",IF($N14&lt;=0,"Pago",IF($P14&lt;TODAY(),"Atrasado","Em aberto")))</f>
        <v/>
      </c>
      <c r="R14" s="11">
        <f>IF($C14="","",IFERROR(VLOOKUP($C14,'Listas e Instruções'!$A$5:$B$13,2,FALSE),0))</f>
        <v/>
      </c>
      <c r="S14" s="6" t="n"/>
    </row>
    <row r="15" ht="34" customHeight="1">
      <c r="A15" s="4" t="n"/>
      <c r="B15" s="34" t="n"/>
      <c r="C15" s="4" t="n"/>
      <c r="D15" s="4" t="n"/>
      <c r="E15" s="6" t="n"/>
      <c r="F15" s="6" t="n"/>
      <c r="G15" s="4" t="n"/>
      <c r="H15" s="4" t="n"/>
      <c r="I15" s="7" t="n"/>
      <c r="J15" s="4" t="n"/>
      <c r="K15" s="35" t="n"/>
      <c r="L15" s="37">
        <f>IF($A15="","",$I15*$K15)</f>
        <v/>
      </c>
      <c r="M15" s="35" t="n"/>
      <c r="N15" s="37">
        <f>IF($A15="","",$L15-$M15)</f>
        <v/>
      </c>
      <c r="O15" s="4" t="n"/>
      <c r="P15" s="34" t="n"/>
      <c r="Q15" s="13">
        <f>IF($A15="","",IF($N15&lt;=0,"Pago",IF($P15&lt;TODAY(),"Atrasado","Em aberto")))</f>
        <v/>
      </c>
      <c r="R15" s="14">
        <f>IF($C15="","",IFERROR(VLOOKUP($C15,'Listas e Instruções'!$A$5:$B$13,2,FALSE),0))</f>
        <v/>
      </c>
      <c r="S15" s="6" t="n"/>
    </row>
    <row r="16" ht="34" customHeight="1">
      <c r="A16" s="4" t="n"/>
      <c r="B16" s="34" t="n"/>
      <c r="C16" s="4" t="n"/>
      <c r="D16" s="4" t="n"/>
      <c r="E16" s="6" t="n"/>
      <c r="F16" s="6" t="n"/>
      <c r="G16" s="4" t="n"/>
      <c r="H16" s="4" t="n"/>
      <c r="I16" s="7" t="n"/>
      <c r="J16" s="4" t="n"/>
      <c r="K16" s="35" t="n"/>
      <c r="L16" s="36">
        <f>IF($A16="","",$I16*$K16)</f>
        <v/>
      </c>
      <c r="M16" s="35" t="n"/>
      <c r="N16" s="36">
        <f>IF($A16="","",$L16-$M16)</f>
        <v/>
      </c>
      <c r="O16" s="4" t="n"/>
      <c r="P16" s="34" t="n"/>
      <c r="Q16" s="10">
        <f>IF($A16="","",IF($N16&lt;=0,"Pago",IF($P16&lt;TODAY(),"Atrasado","Em aberto")))</f>
        <v/>
      </c>
      <c r="R16" s="11">
        <f>IF($C16="","",IFERROR(VLOOKUP($C16,'Listas e Instruções'!$A$5:$B$13,2,FALSE),0))</f>
        <v/>
      </c>
      <c r="S16" s="6" t="n"/>
    </row>
    <row r="17" ht="34" customHeight="1">
      <c r="A17" s="4" t="n"/>
      <c r="B17" s="34" t="n"/>
      <c r="C17" s="4" t="n"/>
      <c r="D17" s="4" t="n"/>
      <c r="E17" s="6" t="n"/>
      <c r="F17" s="6" t="n"/>
      <c r="G17" s="4" t="n"/>
      <c r="H17" s="4" t="n"/>
      <c r="I17" s="7" t="n"/>
      <c r="J17" s="4" t="n"/>
      <c r="K17" s="35" t="n"/>
      <c r="L17" s="37">
        <f>IF($A17="","",$I17*$K17)</f>
        <v/>
      </c>
      <c r="M17" s="35" t="n"/>
      <c r="N17" s="37">
        <f>IF($A17="","",$L17-$M17)</f>
        <v/>
      </c>
      <c r="O17" s="4" t="n"/>
      <c r="P17" s="34" t="n"/>
      <c r="Q17" s="13">
        <f>IF($A17="","",IF($N17&lt;=0,"Pago",IF($P17&lt;TODAY(),"Atrasado","Em aberto")))</f>
        <v/>
      </c>
      <c r="R17" s="14">
        <f>IF($C17="","",IFERROR(VLOOKUP($C17,'Listas e Instruções'!$A$5:$B$13,2,FALSE),0))</f>
        <v/>
      </c>
      <c r="S17" s="6" t="n"/>
    </row>
    <row r="18" ht="34" customHeight="1">
      <c r="A18" s="4" t="n"/>
      <c r="B18" s="34" t="n"/>
      <c r="C18" s="4" t="n"/>
      <c r="D18" s="4" t="n"/>
      <c r="E18" s="6" t="n"/>
      <c r="F18" s="6" t="n"/>
      <c r="G18" s="4" t="n"/>
      <c r="H18" s="4" t="n"/>
      <c r="I18" s="7" t="n"/>
      <c r="J18" s="4" t="n"/>
      <c r="K18" s="35" t="n"/>
      <c r="L18" s="36">
        <f>IF($A18="","",$I18*$K18)</f>
        <v/>
      </c>
      <c r="M18" s="35" t="n"/>
      <c r="N18" s="36">
        <f>IF($A18="","",$L18-$M18)</f>
        <v/>
      </c>
      <c r="O18" s="4" t="n"/>
      <c r="P18" s="34" t="n"/>
      <c r="Q18" s="10">
        <f>IF($A18="","",IF($N18&lt;=0,"Pago",IF($P18&lt;TODAY(),"Atrasado","Em aberto")))</f>
        <v/>
      </c>
      <c r="R18" s="11">
        <f>IF($C18="","",IFERROR(VLOOKUP($C18,'Listas e Instruções'!$A$5:$B$13,2,FALSE),0))</f>
        <v/>
      </c>
      <c r="S18" s="6" t="n"/>
    </row>
    <row r="19" ht="34" customHeight="1">
      <c r="A19" s="4" t="n"/>
      <c r="B19" s="34" t="n"/>
      <c r="C19" s="4" t="n"/>
      <c r="D19" s="4" t="n"/>
      <c r="E19" s="6" t="n"/>
      <c r="F19" s="6" t="n"/>
      <c r="G19" s="4" t="n"/>
      <c r="H19" s="4" t="n"/>
      <c r="I19" s="7" t="n"/>
      <c r="J19" s="4" t="n"/>
      <c r="K19" s="35" t="n"/>
      <c r="L19" s="37">
        <f>IF($A19="","",$I19*$K19)</f>
        <v/>
      </c>
      <c r="M19" s="35" t="n"/>
      <c r="N19" s="37">
        <f>IF($A19="","",$L19-$M19)</f>
        <v/>
      </c>
      <c r="O19" s="4" t="n"/>
      <c r="P19" s="34" t="n"/>
      <c r="Q19" s="13">
        <f>IF($A19="","",IF($N19&lt;=0,"Pago",IF($P19&lt;TODAY(),"Atrasado","Em aberto")))</f>
        <v/>
      </c>
      <c r="R19" s="14">
        <f>IF($C19="","",IFERROR(VLOOKUP($C19,'Listas e Instruções'!$A$5:$B$13,2,FALSE),0))</f>
        <v/>
      </c>
      <c r="S19" s="6" t="n"/>
    </row>
    <row r="20" ht="34" customHeight="1">
      <c r="A20" s="4" t="n"/>
      <c r="B20" s="34" t="n"/>
      <c r="C20" s="4" t="n"/>
      <c r="D20" s="4" t="n"/>
      <c r="E20" s="6" t="n"/>
      <c r="F20" s="6" t="n"/>
      <c r="G20" s="4" t="n"/>
      <c r="H20" s="4" t="n"/>
      <c r="I20" s="7" t="n"/>
      <c r="J20" s="4" t="n"/>
      <c r="K20" s="35" t="n"/>
      <c r="L20" s="36">
        <f>IF($A20="","",$I20*$K20)</f>
        <v/>
      </c>
      <c r="M20" s="35" t="n"/>
      <c r="N20" s="36">
        <f>IF($A20="","",$L20-$M20)</f>
        <v/>
      </c>
      <c r="O20" s="4" t="n"/>
      <c r="P20" s="34" t="n"/>
      <c r="Q20" s="10">
        <f>IF($A20="","",IF($N20&lt;=0,"Pago",IF($P20&lt;TODAY(),"Atrasado","Em aberto")))</f>
        <v/>
      </c>
      <c r="R20" s="11">
        <f>IF($C20="","",IFERROR(VLOOKUP($C20,'Listas e Instruções'!$A$5:$B$13,2,FALSE),0))</f>
        <v/>
      </c>
      <c r="S20" s="6" t="n"/>
    </row>
    <row r="21" ht="34" customHeight="1">
      <c r="A21" s="4" t="n"/>
      <c r="B21" s="34" t="n"/>
      <c r="C21" s="4" t="n"/>
      <c r="D21" s="4" t="n"/>
      <c r="E21" s="6" t="n"/>
      <c r="F21" s="6" t="n"/>
      <c r="G21" s="4" t="n"/>
      <c r="H21" s="4" t="n"/>
      <c r="I21" s="7" t="n"/>
      <c r="J21" s="4" t="n"/>
      <c r="K21" s="35" t="n"/>
      <c r="L21" s="37">
        <f>IF($A21="","",$I21*$K21)</f>
        <v/>
      </c>
      <c r="M21" s="35" t="n"/>
      <c r="N21" s="37">
        <f>IF($A21="","",$L21-$M21)</f>
        <v/>
      </c>
      <c r="O21" s="4" t="n"/>
      <c r="P21" s="34" t="n"/>
      <c r="Q21" s="13">
        <f>IF($A21="","",IF($N21&lt;=0,"Pago",IF($P21&lt;TODAY(),"Atrasado","Em aberto")))</f>
        <v/>
      </c>
      <c r="R21" s="14">
        <f>IF($C21="","",IFERROR(VLOOKUP($C21,'Listas e Instruções'!$A$5:$B$13,2,FALSE),0))</f>
        <v/>
      </c>
      <c r="S21" s="6" t="n"/>
    </row>
    <row r="22" ht="34" customHeight="1">
      <c r="A22" s="4" t="n"/>
      <c r="B22" s="34" t="n"/>
      <c r="C22" s="4" t="n"/>
      <c r="D22" s="4" t="n"/>
      <c r="E22" s="6" t="n"/>
      <c r="F22" s="6" t="n"/>
      <c r="G22" s="4" t="n"/>
      <c r="H22" s="4" t="n"/>
      <c r="I22" s="7" t="n"/>
      <c r="J22" s="4" t="n"/>
      <c r="K22" s="35" t="n"/>
      <c r="L22" s="36">
        <f>IF($A22="","",$I22*$K22)</f>
        <v/>
      </c>
      <c r="M22" s="35" t="n"/>
      <c r="N22" s="36">
        <f>IF($A22="","",$L22-$M22)</f>
        <v/>
      </c>
      <c r="O22" s="4" t="n"/>
      <c r="P22" s="34" t="n"/>
      <c r="Q22" s="10">
        <f>IF($A22="","",IF($N22&lt;=0,"Pago",IF($P22&lt;TODAY(),"Atrasado","Em aberto")))</f>
        <v/>
      </c>
      <c r="R22" s="11">
        <f>IF($C22="","",IFERROR(VLOOKUP($C22,'Listas e Instruções'!$A$5:$B$13,2,FALSE),0))</f>
        <v/>
      </c>
      <c r="S22" s="6" t="n"/>
    </row>
    <row r="23" ht="34" customHeight="1">
      <c r="A23" s="4" t="n"/>
      <c r="B23" s="34" t="n"/>
      <c r="C23" s="4" t="n"/>
      <c r="D23" s="4" t="n"/>
      <c r="E23" s="6" t="n"/>
      <c r="F23" s="6" t="n"/>
      <c r="G23" s="4" t="n"/>
      <c r="H23" s="4" t="n"/>
      <c r="I23" s="7" t="n"/>
      <c r="J23" s="4" t="n"/>
      <c r="K23" s="35" t="n"/>
      <c r="L23" s="37">
        <f>IF($A23="","",$I23*$K23)</f>
        <v/>
      </c>
      <c r="M23" s="35" t="n"/>
      <c r="N23" s="37">
        <f>IF($A23="","",$L23-$M23)</f>
        <v/>
      </c>
      <c r="O23" s="4" t="n"/>
      <c r="P23" s="34" t="n"/>
      <c r="Q23" s="13">
        <f>IF($A23="","",IF($N23&lt;=0,"Pago",IF($P23&lt;TODAY(),"Atrasado","Em aberto")))</f>
        <v/>
      </c>
      <c r="R23" s="14">
        <f>IF($C23="","",IFERROR(VLOOKUP($C23,'Listas e Instruções'!$A$5:$B$13,2,FALSE),0))</f>
        <v/>
      </c>
      <c r="S23" s="6" t="n"/>
    </row>
    <row r="24" ht="34" customHeight="1">
      <c r="A24" s="4" t="n"/>
      <c r="B24" s="34" t="n"/>
      <c r="C24" s="4" t="n"/>
      <c r="D24" s="4" t="n"/>
      <c r="E24" s="6" t="n"/>
      <c r="F24" s="6" t="n"/>
      <c r="G24" s="4" t="n"/>
      <c r="H24" s="4" t="n"/>
      <c r="I24" s="7" t="n"/>
      <c r="J24" s="4" t="n"/>
      <c r="K24" s="35" t="n"/>
      <c r="L24" s="36">
        <f>IF($A24="","",$I24*$K24)</f>
        <v/>
      </c>
      <c r="M24" s="35" t="n"/>
      <c r="N24" s="36">
        <f>IF($A24="","",$L24-$M24)</f>
        <v/>
      </c>
      <c r="O24" s="4" t="n"/>
      <c r="P24" s="34" t="n"/>
      <c r="Q24" s="10">
        <f>IF($A24="","",IF($N24&lt;=0,"Pago",IF($P24&lt;TODAY(),"Atrasado","Em aberto")))</f>
        <v/>
      </c>
      <c r="R24" s="11">
        <f>IF($C24="","",IFERROR(VLOOKUP($C24,'Listas e Instruções'!$A$5:$B$13,2,FALSE),0))</f>
        <v/>
      </c>
      <c r="S24" s="6" t="n"/>
    </row>
    <row r="25" ht="34" customHeight="1">
      <c r="A25" s="4" t="n"/>
      <c r="B25" s="34" t="n"/>
      <c r="C25" s="4" t="n"/>
      <c r="D25" s="4" t="n"/>
      <c r="E25" s="6" t="n"/>
      <c r="F25" s="6" t="n"/>
      <c r="G25" s="4" t="n"/>
      <c r="H25" s="4" t="n"/>
      <c r="I25" s="7" t="n"/>
      <c r="J25" s="4" t="n"/>
      <c r="K25" s="35" t="n"/>
      <c r="L25" s="37">
        <f>IF($A25="","",$I25*$K25)</f>
        <v/>
      </c>
      <c r="M25" s="35" t="n"/>
      <c r="N25" s="37">
        <f>IF($A25="","",$L25-$M25)</f>
        <v/>
      </c>
      <c r="O25" s="4" t="n"/>
      <c r="P25" s="34" t="n"/>
      <c r="Q25" s="13">
        <f>IF($A25="","",IF($N25&lt;=0,"Pago",IF($P25&lt;TODAY(),"Atrasado","Em aberto")))</f>
        <v/>
      </c>
      <c r="R25" s="14">
        <f>IF($C25="","",IFERROR(VLOOKUP($C25,'Listas e Instruções'!$A$5:$B$13,2,FALSE),0))</f>
        <v/>
      </c>
      <c r="S25" s="6" t="n"/>
    </row>
    <row r="26" ht="34" customHeight="1">
      <c r="A26" s="4" t="n"/>
      <c r="B26" s="34" t="n"/>
      <c r="C26" s="4" t="n"/>
      <c r="D26" s="4" t="n"/>
      <c r="E26" s="6" t="n"/>
      <c r="F26" s="6" t="n"/>
      <c r="G26" s="4" t="n"/>
      <c r="H26" s="4" t="n"/>
      <c r="I26" s="7" t="n"/>
      <c r="J26" s="4" t="n"/>
      <c r="K26" s="35" t="n"/>
      <c r="L26" s="36">
        <f>IF($A26="","",$I26*$K26)</f>
        <v/>
      </c>
      <c r="M26" s="35" t="n"/>
      <c r="N26" s="36">
        <f>IF($A26="","",$L26-$M26)</f>
        <v/>
      </c>
      <c r="O26" s="4" t="n"/>
      <c r="P26" s="34" t="n"/>
      <c r="Q26" s="10">
        <f>IF($A26="","",IF($N26&lt;=0,"Pago",IF($P26&lt;TODAY(),"Atrasado","Em aberto")))</f>
        <v/>
      </c>
      <c r="R26" s="11">
        <f>IF($C26="","",IFERROR(VLOOKUP($C26,'Listas e Instruções'!$A$5:$B$13,2,FALSE),0))</f>
        <v/>
      </c>
      <c r="S26" s="6" t="n"/>
    </row>
    <row r="27" ht="34" customHeight="1">
      <c r="A27" s="4" t="n"/>
      <c r="B27" s="34" t="n"/>
      <c r="C27" s="4" t="n"/>
      <c r="D27" s="4" t="n"/>
      <c r="E27" s="6" t="n"/>
      <c r="F27" s="6" t="n"/>
      <c r="G27" s="4" t="n"/>
      <c r="H27" s="4" t="n"/>
      <c r="I27" s="7" t="n"/>
      <c r="J27" s="4" t="n"/>
      <c r="K27" s="35" t="n"/>
      <c r="L27" s="37">
        <f>IF($A27="","",$I27*$K27)</f>
        <v/>
      </c>
      <c r="M27" s="35" t="n"/>
      <c r="N27" s="37">
        <f>IF($A27="","",$L27-$M27)</f>
        <v/>
      </c>
      <c r="O27" s="4" t="n"/>
      <c r="P27" s="34" t="n"/>
      <c r="Q27" s="13">
        <f>IF($A27="","",IF($N27&lt;=0,"Pago",IF($P27&lt;TODAY(),"Atrasado","Em aberto")))</f>
        <v/>
      </c>
      <c r="R27" s="14">
        <f>IF($C27="","",IFERROR(VLOOKUP($C27,'Listas e Instruções'!$A$5:$B$13,2,FALSE),0))</f>
        <v/>
      </c>
      <c r="S27" s="6" t="n"/>
    </row>
    <row r="28" ht="34" customHeight="1">
      <c r="A28" s="4" t="n"/>
      <c r="B28" s="34" t="n"/>
      <c r="C28" s="4" t="n"/>
      <c r="D28" s="4" t="n"/>
      <c r="E28" s="6" t="n"/>
      <c r="F28" s="6" t="n"/>
      <c r="G28" s="4" t="n"/>
      <c r="H28" s="4" t="n"/>
      <c r="I28" s="7" t="n"/>
      <c r="J28" s="4" t="n"/>
      <c r="K28" s="35" t="n"/>
      <c r="L28" s="36">
        <f>IF($A28="","",$I28*$K28)</f>
        <v/>
      </c>
      <c r="M28" s="35" t="n"/>
      <c r="N28" s="36">
        <f>IF($A28="","",$L28-$M28)</f>
        <v/>
      </c>
      <c r="O28" s="4" t="n"/>
      <c r="P28" s="34" t="n"/>
      <c r="Q28" s="10">
        <f>IF($A28="","",IF($N28&lt;=0,"Pago",IF($P28&lt;TODAY(),"Atrasado","Em aberto")))</f>
        <v/>
      </c>
      <c r="R28" s="11">
        <f>IF($C28="","",IFERROR(VLOOKUP($C28,'Listas e Instruções'!$A$5:$B$13,2,FALSE),0))</f>
        <v/>
      </c>
      <c r="S28" s="6" t="n"/>
    </row>
    <row r="29" ht="34" customHeight="1">
      <c r="A29" s="4" t="n"/>
      <c r="B29" s="34" t="n"/>
      <c r="C29" s="4" t="n"/>
      <c r="D29" s="4" t="n"/>
      <c r="E29" s="6" t="n"/>
      <c r="F29" s="6" t="n"/>
      <c r="G29" s="4" t="n"/>
      <c r="H29" s="4" t="n"/>
      <c r="I29" s="7" t="n"/>
      <c r="J29" s="4" t="n"/>
      <c r="K29" s="35" t="n"/>
      <c r="L29" s="37">
        <f>IF($A29="","",$I29*$K29)</f>
        <v/>
      </c>
      <c r="M29" s="35" t="n"/>
      <c r="N29" s="37">
        <f>IF($A29="","",$L29-$M29)</f>
        <v/>
      </c>
      <c r="O29" s="4" t="n"/>
      <c r="P29" s="34" t="n"/>
      <c r="Q29" s="13">
        <f>IF($A29="","",IF($N29&lt;=0,"Pago",IF($P29&lt;TODAY(),"Atrasado","Em aberto")))</f>
        <v/>
      </c>
      <c r="R29" s="14">
        <f>IF($C29="","",IFERROR(VLOOKUP($C29,'Listas e Instruções'!$A$5:$B$13,2,FALSE),0))</f>
        <v/>
      </c>
      <c r="S29" s="6" t="n"/>
    </row>
    <row r="30" ht="34" customHeight="1">
      <c r="A30" s="4" t="n"/>
      <c r="B30" s="34" t="n"/>
      <c r="C30" s="4" t="n"/>
      <c r="D30" s="4" t="n"/>
      <c r="E30" s="6" t="n"/>
      <c r="F30" s="6" t="n"/>
      <c r="G30" s="4" t="n"/>
      <c r="H30" s="4" t="n"/>
      <c r="I30" s="7" t="n"/>
      <c r="J30" s="4" t="n"/>
      <c r="K30" s="35" t="n"/>
      <c r="L30" s="36">
        <f>IF($A30="","",$I30*$K30)</f>
        <v/>
      </c>
      <c r="M30" s="35" t="n"/>
      <c r="N30" s="36">
        <f>IF($A30="","",$L30-$M30)</f>
        <v/>
      </c>
      <c r="O30" s="4" t="n"/>
      <c r="P30" s="34" t="n"/>
      <c r="Q30" s="10">
        <f>IF($A30="","",IF($N30&lt;=0,"Pago",IF($P30&lt;TODAY(),"Atrasado","Em aberto")))</f>
        <v/>
      </c>
      <c r="R30" s="11">
        <f>IF($C30="","",IFERROR(VLOOKUP($C30,'Listas e Instruções'!$A$5:$B$13,2,FALSE),0))</f>
        <v/>
      </c>
      <c r="S30" s="6" t="n"/>
    </row>
    <row r="31" ht="34" customHeight="1">
      <c r="A31" s="4" t="n"/>
      <c r="B31" s="34" t="n"/>
      <c r="C31" s="4" t="n"/>
      <c r="D31" s="4" t="n"/>
      <c r="E31" s="6" t="n"/>
      <c r="F31" s="6" t="n"/>
      <c r="G31" s="4" t="n"/>
      <c r="H31" s="4" t="n"/>
      <c r="I31" s="7" t="n"/>
      <c r="J31" s="4" t="n"/>
      <c r="K31" s="35" t="n"/>
      <c r="L31" s="37">
        <f>IF($A31="","",$I31*$K31)</f>
        <v/>
      </c>
      <c r="M31" s="35" t="n"/>
      <c r="N31" s="37">
        <f>IF($A31="","",$L31-$M31)</f>
        <v/>
      </c>
      <c r="O31" s="4" t="n"/>
      <c r="P31" s="34" t="n"/>
      <c r="Q31" s="13">
        <f>IF($A31="","",IF($N31&lt;=0,"Pago",IF($P31&lt;TODAY(),"Atrasado","Em aberto")))</f>
        <v/>
      </c>
      <c r="R31" s="14">
        <f>IF($C31="","",IFERROR(VLOOKUP($C31,'Listas e Instruções'!$A$5:$B$13,2,FALSE),0))</f>
        <v/>
      </c>
      <c r="S31" s="6" t="n"/>
    </row>
    <row r="32" ht="34" customHeight="1">
      <c r="A32" s="4" t="n"/>
      <c r="B32" s="34" t="n"/>
      <c r="C32" s="4" t="n"/>
      <c r="D32" s="4" t="n"/>
      <c r="E32" s="6" t="n"/>
      <c r="F32" s="6" t="n"/>
      <c r="G32" s="4" t="n"/>
      <c r="H32" s="4" t="n"/>
      <c r="I32" s="7" t="n"/>
      <c r="J32" s="4" t="n"/>
      <c r="K32" s="35" t="n"/>
      <c r="L32" s="36">
        <f>IF($A32="","",$I32*$K32)</f>
        <v/>
      </c>
      <c r="M32" s="35" t="n"/>
      <c r="N32" s="36">
        <f>IF($A32="","",$L32-$M32)</f>
        <v/>
      </c>
      <c r="O32" s="4" t="n"/>
      <c r="P32" s="34" t="n"/>
      <c r="Q32" s="10">
        <f>IF($A32="","",IF($N32&lt;=0,"Pago",IF($P32&lt;TODAY(),"Atrasado","Em aberto")))</f>
        <v/>
      </c>
      <c r="R32" s="11">
        <f>IF($C32="","",IFERROR(VLOOKUP($C32,'Listas e Instruções'!$A$5:$B$13,2,FALSE),0))</f>
        <v/>
      </c>
      <c r="S32" s="6" t="n"/>
    </row>
    <row r="33" ht="34" customHeight="1">
      <c r="A33" s="4" t="n"/>
      <c r="B33" s="34" t="n"/>
      <c r="C33" s="4" t="n"/>
      <c r="D33" s="4" t="n"/>
      <c r="E33" s="6" t="n"/>
      <c r="F33" s="6" t="n"/>
      <c r="G33" s="4" t="n"/>
      <c r="H33" s="4" t="n"/>
      <c r="I33" s="7" t="n"/>
      <c r="J33" s="4" t="n"/>
      <c r="K33" s="35" t="n"/>
      <c r="L33" s="37">
        <f>IF($A33="","",$I33*$K33)</f>
        <v/>
      </c>
      <c r="M33" s="35" t="n"/>
      <c r="N33" s="37">
        <f>IF($A33="","",$L33-$M33)</f>
        <v/>
      </c>
      <c r="O33" s="4" t="n"/>
      <c r="P33" s="34" t="n"/>
      <c r="Q33" s="13">
        <f>IF($A33="","",IF($N33&lt;=0,"Pago",IF($P33&lt;TODAY(),"Atrasado","Em aberto")))</f>
        <v/>
      </c>
      <c r="R33" s="14">
        <f>IF($C33="","",IFERROR(VLOOKUP($C33,'Listas e Instruções'!$A$5:$B$13,2,FALSE),0))</f>
        <v/>
      </c>
      <c r="S33" s="6" t="n"/>
    </row>
    <row r="34" ht="34" customHeight="1">
      <c r="A34" s="4" t="n"/>
      <c r="B34" s="34" t="n"/>
      <c r="C34" s="4" t="n"/>
      <c r="D34" s="4" t="n"/>
      <c r="E34" s="6" t="n"/>
      <c r="F34" s="6" t="n"/>
      <c r="G34" s="4" t="n"/>
      <c r="H34" s="4" t="n"/>
      <c r="I34" s="7" t="n"/>
      <c r="J34" s="4" t="n"/>
      <c r="K34" s="35" t="n"/>
      <c r="L34" s="36">
        <f>IF($A34="","",$I34*$K34)</f>
        <v/>
      </c>
      <c r="M34" s="35" t="n"/>
      <c r="N34" s="36">
        <f>IF($A34="","",$L34-$M34)</f>
        <v/>
      </c>
      <c r="O34" s="4" t="n"/>
      <c r="P34" s="34" t="n"/>
      <c r="Q34" s="10">
        <f>IF($A34="","",IF($N34&lt;=0,"Pago",IF($P34&lt;TODAY(),"Atrasado","Em aberto")))</f>
        <v/>
      </c>
      <c r="R34" s="11">
        <f>IF($C34="","",IFERROR(VLOOKUP($C34,'Listas e Instruções'!$A$5:$B$13,2,FALSE),0))</f>
        <v/>
      </c>
      <c r="S34" s="6" t="n"/>
    </row>
    <row r="35" ht="34" customHeight="1">
      <c r="A35" s="4" t="n"/>
      <c r="B35" s="34" t="n"/>
      <c r="C35" s="4" t="n"/>
      <c r="D35" s="4" t="n"/>
      <c r="E35" s="6" t="n"/>
      <c r="F35" s="6" t="n"/>
      <c r="G35" s="4" t="n"/>
      <c r="H35" s="4" t="n"/>
      <c r="I35" s="7" t="n"/>
      <c r="J35" s="4" t="n"/>
      <c r="K35" s="35" t="n"/>
      <c r="L35" s="37">
        <f>IF($A35="","",$I35*$K35)</f>
        <v/>
      </c>
      <c r="M35" s="35" t="n"/>
      <c r="N35" s="37">
        <f>IF($A35="","",$L35-$M35)</f>
        <v/>
      </c>
      <c r="O35" s="4" t="n"/>
      <c r="P35" s="34" t="n"/>
      <c r="Q35" s="13">
        <f>IF($A35="","",IF($N35&lt;=0,"Pago",IF($P35&lt;TODAY(),"Atrasado","Em aberto")))</f>
        <v/>
      </c>
      <c r="R35" s="14">
        <f>IF($C35="","",IFERROR(VLOOKUP($C35,'Listas e Instruções'!$A$5:$B$13,2,FALSE),0))</f>
        <v/>
      </c>
      <c r="S35" s="6" t="n"/>
    </row>
    <row r="36" ht="34" customHeight="1">
      <c r="A36" s="4" t="n"/>
      <c r="B36" s="34" t="n"/>
      <c r="C36" s="4" t="n"/>
      <c r="D36" s="4" t="n"/>
      <c r="E36" s="6" t="n"/>
      <c r="F36" s="6" t="n"/>
      <c r="G36" s="4" t="n"/>
      <c r="H36" s="4" t="n"/>
      <c r="I36" s="7" t="n"/>
      <c r="J36" s="4" t="n"/>
      <c r="K36" s="35" t="n"/>
      <c r="L36" s="36">
        <f>IF($A36="","",$I36*$K36)</f>
        <v/>
      </c>
      <c r="M36" s="35" t="n"/>
      <c r="N36" s="36">
        <f>IF($A36="","",$L36-$M36)</f>
        <v/>
      </c>
      <c r="O36" s="4" t="n"/>
      <c r="P36" s="34" t="n"/>
      <c r="Q36" s="10">
        <f>IF($A36="","",IF($N36&lt;=0,"Pago",IF($P36&lt;TODAY(),"Atrasado","Em aberto")))</f>
        <v/>
      </c>
      <c r="R36" s="11">
        <f>IF($C36="","",IFERROR(VLOOKUP($C36,'Listas e Instruções'!$A$5:$B$13,2,FALSE),0))</f>
        <v/>
      </c>
      <c r="S36" s="6" t="n"/>
    </row>
    <row r="37" ht="34" customHeight="1">
      <c r="A37" s="4" t="n"/>
      <c r="B37" s="34" t="n"/>
      <c r="C37" s="4" t="n"/>
      <c r="D37" s="4" t="n"/>
      <c r="E37" s="6" t="n"/>
      <c r="F37" s="6" t="n"/>
      <c r="G37" s="4" t="n"/>
      <c r="H37" s="4" t="n"/>
      <c r="I37" s="7" t="n"/>
      <c r="J37" s="4" t="n"/>
      <c r="K37" s="35" t="n"/>
      <c r="L37" s="37">
        <f>IF($A37="","",$I37*$K37)</f>
        <v/>
      </c>
      <c r="M37" s="35" t="n"/>
      <c r="N37" s="37">
        <f>IF($A37="","",$L37-$M37)</f>
        <v/>
      </c>
      <c r="O37" s="4" t="n"/>
      <c r="P37" s="34" t="n"/>
      <c r="Q37" s="13">
        <f>IF($A37="","",IF($N37&lt;=0,"Pago",IF($P37&lt;TODAY(),"Atrasado","Em aberto")))</f>
        <v/>
      </c>
      <c r="R37" s="14">
        <f>IF($C37="","",IFERROR(VLOOKUP($C37,'Listas e Instruções'!$A$5:$B$13,2,FALSE),0))</f>
        <v/>
      </c>
      <c r="S37" s="6" t="n"/>
    </row>
    <row r="38" ht="34" customHeight="1">
      <c r="A38" s="4" t="n"/>
      <c r="B38" s="34" t="n"/>
      <c r="C38" s="4" t="n"/>
      <c r="D38" s="4" t="n"/>
      <c r="E38" s="6" t="n"/>
      <c r="F38" s="6" t="n"/>
      <c r="G38" s="4" t="n"/>
      <c r="H38" s="4" t="n"/>
      <c r="I38" s="7" t="n"/>
      <c r="J38" s="4" t="n"/>
      <c r="K38" s="35" t="n"/>
      <c r="L38" s="36">
        <f>IF($A38="","",$I38*$K38)</f>
        <v/>
      </c>
      <c r="M38" s="35" t="n"/>
      <c r="N38" s="36">
        <f>IF($A38="","",$L38-$M38)</f>
        <v/>
      </c>
      <c r="O38" s="4" t="n"/>
      <c r="P38" s="34" t="n"/>
      <c r="Q38" s="10">
        <f>IF($A38="","",IF($N38&lt;=0,"Pago",IF($P38&lt;TODAY(),"Atrasado","Em aberto")))</f>
        <v/>
      </c>
      <c r="R38" s="11">
        <f>IF($C38="","",IFERROR(VLOOKUP($C38,'Listas e Instruções'!$A$5:$B$13,2,FALSE),0))</f>
        <v/>
      </c>
      <c r="S38" s="6" t="n"/>
    </row>
    <row r="39" ht="34" customHeight="1">
      <c r="A39" s="4" t="n"/>
      <c r="B39" s="34" t="n"/>
      <c r="C39" s="4" t="n"/>
      <c r="D39" s="4" t="n"/>
      <c r="E39" s="6" t="n"/>
      <c r="F39" s="6" t="n"/>
      <c r="G39" s="4" t="n"/>
      <c r="H39" s="4" t="n"/>
      <c r="I39" s="7" t="n"/>
      <c r="J39" s="4" t="n"/>
      <c r="K39" s="35" t="n"/>
      <c r="L39" s="37">
        <f>IF($A39="","",$I39*$K39)</f>
        <v/>
      </c>
      <c r="M39" s="35" t="n"/>
      <c r="N39" s="37">
        <f>IF($A39="","",$L39-$M39)</f>
        <v/>
      </c>
      <c r="O39" s="4" t="n"/>
      <c r="P39" s="34" t="n"/>
      <c r="Q39" s="13">
        <f>IF($A39="","",IF($N39&lt;=0,"Pago",IF($P39&lt;TODAY(),"Atrasado","Em aberto")))</f>
        <v/>
      </c>
      <c r="R39" s="14">
        <f>IF($C39="","",IFERROR(VLOOKUP($C39,'Listas e Instruções'!$A$5:$B$13,2,FALSE),0))</f>
        <v/>
      </c>
      <c r="S39" s="6" t="n"/>
    </row>
    <row r="40" ht="34" customHeight="1">
      <c r="A40" s="4" t="n"/>
      <c r="B40" s="34" t="n"/>
      <c r="C40" s="4" t="n"/>
      <c r="D40" s="4" t="n"/>
      <c r="E40" s="6" t="n"/>
      <c r="F40" s="6" t="n"/>
      <c r="G40" s="4" t="n"/>
      <c r="H40" s="4" t="n"/>
      <c r="I40" s="7" t="n"/>
      <c r="J40" s="4" t="n"/>
      <c r="K40" s="35" t="n"/>
      <c r="L40" s="36">
        <f>IF($A40="","",$I40*$K40)</f>
        <v/>
      </c>
      <c r="M40" s="35" t="n"/>
      <c r="N40" s="36">
        <f>IF($A40="","",$L40-$M40)</f>
        <v/>
      </c>
      <c r="O40" s="4" t="n"/>
      <c r="P40" s="34" t="n"/>
      <c r="Q40" s="10">
        <f>IF($A40="","",IF($N40&lt;=0,"Pago",IF($P40&lt;TODAY(),"Atrasado","Em aberto")))</f>
        <v/>
      </c>
      <c r="R40" s="11">
        <f>IF($C40="","",IFERROR(VLOOKUP($C40,'Listas e Instruções'!$A$5:$B$13,2,FALSE),0))</f>
        <v/>
      </c>
      <c r="S40" s="6" t="n"/>
    </row>
    <row r="41" ht="34" customHeight="1">
      <c r="A41" s="4" t="n"/>
      <c r="B41" s="34" t="n"/>
      <c r="C41" s="4" t="n"/>
      <c r="D41" s="4" t="n"/>
      <c r="E41" s="6" t="n"/>
      <c r="F41" s="6" t="n"/>
      <c r="G41" s="4" t="n"/>
      <c r="H41" s="4" t="n"/>
      <c r="I41" s="7" t="n"/>
      <c r="J41" s="4" t="n"/>
      <c r="K41" s="35" t="n"/>
      <c r="L41" s="37">
        <f>IF($A41="","",$I41*$K41)</f>
        <v/>
      </c>
      <c r="M41" s="35" t="n"/>
      <c r="N41" s="37">
        <f>IF($A41="","",$L41-$M41)</f>
        <v/>
      </c>
      <c r="O41" s="4" t="n"/>
      <c r="P41" s="34" t="n"/>
      <c r="Q41" s="13">
        <f>IF($A41="","",IF($N41&lt;=0,"Pago",IF($P41&lt;TODAY(),"Atrasado","Em aberto")))</f>
        <v/>
      </c>
      <c r="R41" s="14">
        <f>IF($C41="","",IFERROR(VLOOKUP($C41,'Listas e Instruções'!$A$5:$B$13,2,FALSE),0))</f>
        <v/>
      </c>
      <c r="S41" s="6" t="n"/>
    </row>
    <row r="42" ht="34" customHeight="1">
      <c r="A42" s="4" t="n"/>
      <c r="B42" s="34" t="n"/>
      <c r="C42" s="4" t="n"/>
      <c r="D42" s="4" t="n"/>
      <c r="E42" s="6" t="n"/>
      <c r="F42" s="6" t="n"/>
      <c r="G42" s="4" t="n"/>
      <c r="H42" s="4" t="n"/>
      <c r="I42" s="7" t="n"/>
      <c r="J42" s="4" t="n"/>
      <c r="K42" s="35" t="n"/>
      <c r="L42" s="36">
        <f>IF($A42="","",$I42*$K42)</f>
        <v/>
      </c>
      <c r="M42" s="35" t="n"/>
      <c r="N42" s="36">
        <f>IF($A42="","",$L42-$M42)</f>
        <v/>
      </c>
      <c r="O42" s="4" t="n"/>
      <c r="P42" s="34" t="n"/>
      <c r="Q42" s="10">
        <f>IF($A42="","",IF($N42&lt;=0,"Pago",IF($P42&lt;TODAY(),"Atrasado","Em aberto")))</f>
        <v/>
      </c>
      <c r="R42" s="11">
        <f>IF($C42="","",IFERROR(VLOOKUP($C42,'Listas e Instruções'!$A$5:$B$13,2,FALSE),0))</f>
        <v/>
      </c>
      <c r="S42" s="6" t="n"/>
    </row>
    <row r="43" ht="34" customHeight="1">
      <c r="A43" s="4" t="n"/>
      <c r="B43" s="34" t="n"/>
      <c r="C43" s="4" t="n"/>
      <c r="D43" s="4" t="n"/>
      <c r="E43" s="6" t="n"/>
      <c r="F43" s="6" t="n"/>
      <c r="G43" s="4" t="n"/>
      <c r="H43" s="4" t="n"/>
      <c r="I43" s="7" t="n"/>
      <c r="J43" s="4" t="n"/>
      <c r="K43" s="35" t="n"/>
      <c r="L43" s="37">
        <f>IF($A43="","",$I43*$K43)</f>
        <v/>
      </c>
      <c r="M43" s="35" t="n"/>
      <c r="N43" s="37">
        <f>IF($A43="","",$L43-$M43)</f>
        <v/>
      </c>
      <c r="O43" s="4" t="n"/>
      <c r="P43" s="34" t="n"/>
      <c r="Q43" s="13">
        <f>IF($A43="","",IF($N43&lt;=0,"Pago",IF($P43&lt;TODAY(),"Atrasado","Em aberto")))</f>
        <v/>
      </c>
      <c r="R43" s="14">
        <f>IF($C43="","",IFERROR(VLOOKUP($C43,'Listas e Instruções'!$A$5:$B$13,2,FALSE),0))</f>
        <v/>
      </c>
      <c r="S43" s="6" t="n"/>
    </row>
    <row r="44" ht="34" customHeight="1">
      <c r="A44" s="4" t="n"/>
      <c r="B44" s="34" t="n"/>
      <c r="C44" s="4" t="n"/>
      <c r="D44" s="4" t="n"/>
      <c r="E44" s="6" t="n"/>
      <c r="F44" s="6" t="n"/>
      <c r="G44" s="4" t="n"/>
      <c r="H44" s="4" t="n"/>
      <c r="I44" s="7" t="n"/>
      <c r="J44" s="4" t="n"/>
      <c r="K44" s="35" t="n"/>
      <c r="L44" s="36">
        <f>IF($A44="","",$I44*$K44)</f>
        <v/>
      </c>
      <c r="M44" s="35" t="n"/>
      <c r="N44" s="36">
        <f>IF($A44="","",$L44-$M44)</f>
        <v/>
      </c>
      <c r="O44" s="4" t="n"/>
      <c r="P44" s="34" t="n"/>
      <c r="Q44" s="10">
        <f>IF($A44="","",IF($N44&lt;=0,"Pago",IF($P44&lt;TODAY(),"Atrasado","Em aberto")))</f>
        <v/>
      </c>
      <c r="R44" s="11">
        <f>IF($C44="","",IFERROR(VLOOKUP($C44,'Listas e Instruções'!$A$5:$B$13,2,FALSE),0))</f>
        <v/>
      </c>
      <c r="S44" s="6" t="n"/>
    </row>
    <row r="45" ht="34" customHeight="1">
      <c r="A45" s="4" t="n"/>
      <c r="B45" s="34" t="n"/>
      <c r="C45" s="4" t="n"/>
      <c r="D45" s="4" t="n"/>
      <c r="E45" s="6" t="n"/>
      <c r="F45" s="6" t="n"/>
      <c r="G45" s="4" t="n"/>
      <c r="H45" s="4" t="n"/>
      <c r="I45" s="7" t="n"/>
      <c r="J45" s="4" t="n"/>
      <c r="K45" s="35" t="n"/>
      <c r="L45" s="37">
        <f>IF($A45="","",$I45*$K45)</f>
        <v/>
      </c>
      <c r="M45" s="35" t="n"/>
      <c r="N45" s="37">
        <f>IF($A45="","",$L45-$M45)</f>
        <v/>
      </c>
      <c r="O45" s="4" t="n"/>
      <c r="P45" s="34" t="n"/>
      <c r="Q45" s="13">
        <f>IF($A45="","",IF($N45&lt;=0,"Pago",IF($P45&lt;TODAY(),"Atrasado","Em aberto")))</f>
        <v/>
      </c>
      <c r="R45" s="14">
        <f>IF($C45="","",IFERROR(VLOOKUP($C45,'Listas e Instruções'!$A$5:$B$13,2,FALSE),0))</f>
        <v/>
      </c>
      <c r="S45" s="6" t="n"/>
    </row>
    <row r="46" ht="34" customHeight="1">
      <c r="A46" s="4" t="n"/>
      <c r="B46" s="34" t="n"/>
      <c r="C46" s="4" t="n"/>
      <c r="D46" s="4" t="n"/>
      <c r="E46" s="6" t="n"/>
      <c r="F46" s="6" t="n"/>
      <c r="G46" s="4" t="n"/>
      <c r="H46" s="4" t="n"/>
      <c r="I46" s="7" t="n"/>
      <c r="J46" s="4" t="n"/>
      <c r="K46" s="35" t="n"/>
      <c r="L46" s="36">
        <f>IF($A46="","",$I46*$K46)</f>
        <v/>
      </c>
      <c r="M46" s="35" t="n"/>
      <c r="N46" s="36">
        <f>IF($A46="","",$L46-$M46)</f>
        <v/>
      </c>
      <c r="O46" s="4" t="n"/>
      <c r="P46" s="34" t="n"/>
      <c r="Q46" s="10">
        <f>IF($A46="","",IF($N46&lt;=0,"Pago",IF($P46&lt;TODAY(),"Atrasado","Em aberto")))</f>
        <v/>
      </c>
      <c r="R46" s="11">
        <f>IF($C46="","",IFERROR(VLOOKUP($C46,'Listas e Instruções'!$A$5:$B$13,2,FALSE),0))</f>
        <v/>
      </c>
      <c r="S46" s="6" t="n"/>
    </row>
    <row r="47" ht="34" customHeight="1">
      <c r="A47" s="4" t="n"/>
      <c r="B47" s="34" t="n"/>
      <c r="C47" s="4" t="n"/>
      <c r="D47" s="4" t="n"/>
      <c r="E47" s="6" t="n"/>
      <c r="F47" s="6" t="n"/>
      <c r="G47" s="4" t="n"/>
      <c r="H47" s="4" t="n"/>
      <c r="I47" s="7" t="n"/>
      <c r="J47" s="4" t="n"/>
      <c r="K47" s="35" t="n"/>
      <c r="L47" s="37">
        <f>IF($A47="","",$I47*$K47)</f>
        <v/>
      </c>
      <c r="M47" s="35" t="n"/>
      <c r="N47" s="37">
        <f>IF($A47="","",$L47-$M47)</f>
        <v/>
      </c>
      <c r="O47" s="4" t="n"/>
      <c r="P47" s="34" t="n"/>
      <c r="Q47" s="13">
        <f>IF($A47="","",IF($N47&lt;=0,"Pago",IF($P47&lt;TODAY(),"Atrasado","Em aberto")))</f>
        <v/>
      </c>
      <c r="R47" s="14">
        <f>IF($C47="","",IFERROR(VLOOKUP($C47,'Listas e Instruções'!$A$5:$B$13,2,FALSE),0))</f>
        <v/>
      </c>
      <c r="S47" s="6" t="n"/>
    </row>
    <row r="48" ht="34" customHeight="1">
      <c r="A48" s="4" t="n"/>
      <c r="B48" s="34" t="n"/>
      <c r="C48" s="4" t="n"/>
      <c r="D48" s="4" t="n"/>
      <c r="E48" s="6" t="n"/>
      <c r="F48" s="6" t="n"/>
      <c r="G48" s="4" t="n"/>
      <c r="H48" s="4" t="n"/>
      <c r="I48" s="7" t="n"/>
      <c r="J48" s="4" t="n"/>
      <c r="K48" s="35" t="n"/>
      <c r="L48" s="36">
        <f>IF($A48="","",$I48*$K48)</f>
        <v/>
      </c>
      <c r="M48" s="35" t="n"/>
      <c r="N48" s="36">
        <f>IF($A48="","",$L48-$M48)</f>
        <v/>
      </c>
      <c r="O48" s="4" t="n"/>
      <c r="P48" s="34" t="n"/>
      <c r="Q48" s="10">
        <f>IF($A48="","",IF($N48&lt;=0,"Pago",IF($P48&lt;TODAY(),"Atrasado","Em aberto")))</f>
        <v/>
      </c>
      <c r="R48" s="11">
        <f>IF($C48="","",IFERROR(VLOOKUP($C48,'Listas e Instruções'!$A$5:$B$13,2,FALSE),0))</f>
        <v/>
      </c>
      <c r="S48" s="6" t="n"/>
    </row>
    <row r="49" ht="34" customHeight="1">
      <c r="A49" s="4" t="n"/>
      <c r="B49" s="34" t="n"/>
      <c r="C49" s="4" t="n"/>
      <c r="D49" s="4" t="n"/>
      <c r="E49" s="6" t="n"/>
      <c r="F49" s="6" t="n"/>
      <c r="G49" s="4" t="n"/>
      <c r="H49" s="4" t="n"/>
      <c r="I49" s="7" t="n"/>
      <c r="J49" s="4" t="n"/>
      <c r="K49" s="35" t="n"/>
      <c r="L49" s="37">
        <f>IF($A49="","",$I49*$K49)</f>
        <v/>
      </c>
      <c r="M49" s="35" t="n"/>
      <c r="N49" s="37">
        <f>IF($A49="","",$L49-$M49)</f>
        <v/>
      </c>
      <c r="O49" s="4" t="n"/>
      <c r="P49" s="34" t="n"/>
      <c r="Q49" s="13">
        <f>IF($A49="","",IF($N49&lt;=0,"Pago",IF($P49&lt;TODAY(),"Atrasado","Em aberto")))</f>
        <v/>
      </c>
      <c r="R49" s="14">
        <f>IF($C49="","",IFERROR(VLOOKUP($C49,'Listas e Instruções'!$A$5:$B$13,2,FALSE),0))</f>
        <v/>
      </c>
      <c r="S49" s="6" t="n"/>
    </row>
    <row r="50" ht="34" customHeight="1">
      <c r="A50" s="4" t="n"/>
      <c r="B50" s="34" t="n"/>
      <c r="C50" s="4" t="n"/>
      <c r="D50" s="4" t="n"/>
      <c r="E50" s="6" t="n"/>
      <c r="F50" s="6" t="n"/>
      <c r="G50" s="4" t="n"/>
      <c r="H50" s="4" t="n"/>
      <c r="I50" s="7" t="n"/>
      <c r="J50" s="4" t="n"/>
      <c r="K50" s="35" t="n"/>
      <c r="L50" s="36">
        <f>IF($A50="","",$I50*$K50)</f>
        <v/>
      </c>
      <c r="M50" s="35" t="n"/>
      <c r="N50" s="36">
        <f>IF($A50="","",$L50-$M50)</f>
        <v/>
      </c>
      <c r="O50" s="4" t="n"/>
      <c r="P50" s="34" t="n"/>
      <c r="Q50" s="10">
        <f>IF($A50="","",IF($N50&lt;=0,"Pago",IF($P50&lt;TODAY(),"Atrasado","Em aberto")))</f>
        <v/>
      </c>
      <c r="R50" s="11">
        <f>IF($C50="","",IFERROR(VLOOKUP($C50,'Listas e Instruções'!$A$5:$B$13,2,FALSE),0))</f>
        <v/>
      </c>
      <c r="S50" s="6" t="n"/>
    </row>
    <row r="51" ht="34" customHeight="1">
      <c r="A51" s="4" t="n"/>
      <c r="B51" s="34" t="n"/>
      <c r="C51" s="4" t="n"/>
      <c r="D51" s="4" t="n"/>
      <c r="E51" s="6" t="n"/>
      <c r="F51" s="6" t="n"/>
      <c r="G51" s="4" t="n"/>
      <c r="H51" s="4" t="n"/>
      <c r="I51" s="7" t="n"/>
      <c r="J51" s="4" t="n"/>
      <c r="K51" s="35" t="n"/>
      <c r="L51" s="37">
        <f>IF($A51="","",$I51*$K51)</f>
        <v/>
      </c>
      <c r="M51" s="35" t="n"/>
      <c r="N51" s="37">
        <f>IF($A51="","",$L51-$M51)</f>
        <v/>
      </c>
      <c r="O51" s="4" t="n"/>
      <c r="P51" s="34" t="n"/>
      <c r="Q51" s="13">
        <f>IF($A51="","",IF($N51&lt;=0,"Pago",IF($P51&lt;TODAY(),"Atrasado","Em aberto")))</f>
        <v/>
      </c>
      <c r="R51" s="14">
        <f>IF($C51="","",IFERROR(VLOOKUP($C51,'Listas e Instruções'!$A$5:$B$13,2,FALSE),0))</f>
        <v/>
      </c>
      <c r="S51" s="6" t="n"/>
    </row>
    <row r="52" ht="34" customHeight="1">
      <c r="A52" s="4" t="n"/>
      <c r="B52" s="34" t="n"/>
      <c r="C52" s="4" t="n"/>
      <c r="D52" s="4" t="n"/>
      <c r="E52" s="6" t="n"/>
      <c r="F52" s="6" t="n"/>
      <c r="G52" s="4" t="n"/>
      <c r="H52" s="4" t="n"/>
      <c r="I52" s="7" t="n"/>
      <c r="J52" s="4" t="n"/>
      <c r="K52" s="35" t="n"/>
      <c r="L52" s="36">
        <f>IF($A52="","",$I52*$K52)</f>
        <v/>
      </c>
      <c r="M52" s="35" t="n"/>
      <c r="N52" s="36">
        <f>IF($A52="","",$L52-$M52)</f>
        <v/>
      </c>
      <c r="O52" s="4" t="n"/>
      <c r="P52" s="34" t="n"/>
      <c r="Q52" s="10">
        <f>IF($A52="","",IF($N52&lt;=0,"Pago",IF($P52&lt;TODAY(),"Atrasado","Em aberto")))</f>
        <v/>
      </c>
      <c r="R52" s="11">
        <f>IF($C52="","",IFERROR(VLOOKUP($C52,'Listas e Instruções'!$A$5:$B$13,2,FALSE),0))</f>
        <v/>
      </c>
      <c r="S52" s="6" t="n"/>
    </row>
    <row r="53" ht="34" customHeight="1">
      <c r="A53" s="4" t="n"/>
      <c r="B53" s="34" t="n"/>
      <c r="C53" s="4" t="n"/>
      <c r="D53" s="4" t="n"/>
      <c r="E53" s="6" t="n"/>
      <c r="F53" s="6" t="n"/>
      <c r="G53" s="4" t="n"/>
      <c r="H53" s="4" t="n"/>
      <c r="I53" s="7" t="n"/>
      <c r="J53" s="4" t="n"/>
      <c r="K53" s="35" t="n"/>
      <c r="L53" s="37">
        <f>IF($A53="","",$I53*$K53)</f>
        <v/>
      </c>
      <c r="M53" s="35" t="n"/>
      <c r="N53" s="37">
        <f>IF($A53="","",$L53-$M53)</f>
        <v/>
      </c>
      <c r="O53" s="4" t="n"/>
      <c r="P53" s="34" t="n"/>
      <c r="Q53" s="13">
        <f>IF($A53="","",IF($N53&lt;=0,"Pago",IF($P53&lt;TODAY(),"Atrasado","Em aberto")))</f>
        <v/>
      </c>
      <c r="R53" s="14">
        <f>IF($C53="","",IFERROR(VLOOKUP($C53,'Listas e Instruções'!$A$5:$B$13,2,FALSE),0))</f>
        <v/>
      </c>
      <c r="S53" s="6" t="n"/>
    </row>
    <row r="54" ht="34" customHeight="1">
      <c r="A54" s="4" t="n"/>
      <c r="B54" s="34" t="n"/>
      <c r="C54" s="4" t="n"/>
      <c r="D54" s="4" t="n"/>
      <c r="E54" s="6" t="n"/>
      <c r="F54" s="6" t="n"/>
      <c r="G54" s="4" t="n"/>
      <c r="H54" s="4" t="n"/>
      <c r="I54" s="7" t="n"/>
      <c r="J54" s="4" t="n"/>
      <c r="K54" s="35" t="n"/>
      <c r="L54" s="36">
        <f>IF($A54="","",$I54*$K54)</f>
        <v/>
      </c>
      <c r="M54" s="35" t="n"/>
      <c r="N54" s="36">
        <f>IF($A54="","",$L54-$M54)</f>
        <v/>
      </c>
      <c r="O54" s="4" t="n"/>
      <c r="P54" s="34" t="n"/>
      <c r="Q54" s="10">
        <f>IF($A54="","",IF($N54&lt;=0,"Pago",IF($P54&lt;TODAY(),"Atrasado","Em aberto")))</f>
        <v/>
      </c>
      <c r="R54" s="11">
        <f>IF($C54="","",IFERROR(VLOOKUP($C54,'Listas e Instruções'!$A$5:$B$13,2,FALSE),0))</f>
        <v/>
      </c>
      <c r="S54" s="6" t="n"/>
    </row>
    <row r="55" ht="34" customHeight="1">
      <c r="A55" s="4" t="n"/>
      <c r="B55" s="34" t="n"/>
      <c r="C55" s="4" t="n"/>
      <c r="D55" s="4" t="n"/>
      <c r="E55" s="6" t="n"/>
      <c r="F55" s="6" t="n"/>
      <c r="G55" s="4" t="n"/>
      <c r="H55" s="4" t="n"/>
      <c r="I55" s="7" t="n"/>
      <c r="J55" s="4" t="n"/>
      <c r="K55" s="35" t="n"/>
      <c r="L55" s="37">
        <f>IF($A55="","",$I55*$K55)</f>
        <v/>
      </c>
      <c r="M55" s="35" t="n"/>
      <c r="N55" s="37">
        <f>IF($A55="","",$L55-$M55)</f>
        <v/>
      </c>
      <c r="O55" s="4" t="n"/>
      <c r="P55" s="34" t="n"/>
      <c r="Q55" s="13">
        <f>IF($A55="","",IF($N55&lt;=0,"Pago",IF($P55&lt;TODAY(),"Atrasado","Em aberto")))</f>
        <v/>
      </c>
      <c r="R55" s="14">
        <f>IF($C55="","",IFERROR(VLOOKUP($C55,'Listas e Instruções'!$A$5:$B$13,2,FALSE),0))</f>
        <v/>
      </c>
      <c r="S55" s="6" t="n"/>
    </row>
    <row r="56" ht="34" customHeight="1">
      <c r="A56" s="4" t="n"/>
      <c r="B56" s="34" t="n"/>
      <c r="C56" s="4" t="n"/>
      <c r="D56" s="4" t="n"/>
      <c r="E56" s="6" t="n"/>
      <c r="F56" s="6" t="n"/>
      <c r="G56" s="4" t="n"/>
      <c r="H56" s="4" t="n"/>
      <c r="I56" s="7" t="n"/>
      <c r="J56" s="4" t="n"/>
      <c r="K56" s="35" t="n"/>
      <c r="L56" s="36">
        <f>IF($A56="","",$I56*$K56)</f>
        <v/>
      </c>
      <c r="M56" s="35" t="n"/>
      <c r="N56" s="36">
        <f>IF($A56="","",$L56-$M56)</f>
        <v/>
      </c>
      <c r="O56" s="4" t="n"/>
      <c r="P56" s="34" t="n"/>
      <c r="Q56" s="10">
        <f>IF($A56="","",IF($N56&lt;=0,"Pago",IF($P56&lt;TODAY(),"Atrasado","Em aberto")))</f>
        <v/>
      </c>
      <c r="R56" s="11">
        <f>IF($C56="","",IFERROR(VLOOKUP($C56,'Listas e Instruções'!$A$5:$B$13,2,FALSE),0))</f>
        <v/>
      </c>
      <c r="S56" s="6" t="n"/>
    </row>
    <row r="57" ht="34" customHeight="1">
      <c r="A57" s="4" t="n"/>
      <c r="B57" s="34" t="n"/>
      <c r="C57" s="4" t="n"/>
      <c r="D57" s="4" t="n"/>
      <c r="E57" s="6" t="n"/>
      <c r="F57" s="6" t="n"/>
      <c r="G57" s="4" t="n"/>
      <c r="H57" s="4" t="n"/>
      <c r="I57" s="7" t="n"/>
      <c r="J57" s="4" t="n"/>
      <c r="K57" s="35" t="n"/>
      <c r="L57" s="37">
        <f>IF($A57="","",$I57*$K57)</f>
        <v/>
      </c>
      <c r="M57" s="35" t="n"/>
      <c r="N57" s="37">
        <f>IF($A57="","",$L57-$M57)</f>
        <v/>
      </c>
      <c r="O57" s="4" t="n"/>
      <c r="P57" s="34" t="n"/>
      <c r="Q57" s="13">
        <f>IF($A57="","",IF($N57&lt;=0,"Pago",IF($P57&lt;TODAY(),"Atrasado","Em aberto")))</f>
        <v/>
      </c>
      <c r="R57" s="14">
        <f>IF($C57="","",IFERROR(VLOOKUP($C57,'Listas e Instruções'!$A$5:$B$13,2,FALSE),0))</f>
        <v/>
      </c>
      <c r="S57" s="6" t="n"/>
    </row>
    <row r="58" ht="34" customHeight="1">
      <c r="A58" s="4" t="n"/>
      <c r="B58" s="34" t="n"/>
      <c r="C58" s="4" t="n"/>
      <c r="D58" s="4" t="n"/>
      <c r="E58" s="6" t="n"/>
      <c r="F58" s="6" t="n"/>
      <c r="G58" s="4" t="n"/>
      <c r="H58" s="4" t="n"/>
      <c r="I58" s="7" t="n"/>
      <c r="J58" s="4" t="n"/>
      <c r="K58" s="35" t="n"/>
      <c r="L58" s="36">
        <f>IF($A58="","",$I58*$K58)</f>
        <v/>
      </c>
      <c r="M58" s="35" t="n"/>
      <c r="N58" s="36">
        <f>IF($A58="","",$L58-$M58)</f>
        <v/>
      </c>
      <c r="O58" s="4" t="n"/>
      <c r="P58" s="34" t="n"/>
      <c r="Q58" s="10">
        <f>IF($A58="","",IF($N58&lt;=0,"Pago",IF($P58&lt;TODAY(),"Atrasado","Em aberto")))</f>
        <v/>
      </c>
      <c r="R58" s="11">
        <f>IF($C58="","",IFERROR(VLOOKUP($C58,'Listas e Instruções'!$A$5:$B$13,2,FALSE),0))</f>
        <v/>
      </c>
      <c r="S58" s="6" t="n"/>
    </row>
    <row r="59" ht="34" customHeight="1">
      <c r="A59" s="4" t="n"/>
      <c r="B59" s="34" t="n"/>
      <c r="C59" s="4" t="n"/>
      <c r="D59" s="4" t="n"/>
      <c r="E59" s="6" t="n"/>
      <c r="F59" s="6" t="n"/>
      <c r="G59" s="4" t="n"/>
      <c r="H59" s="4" t="n"/>
      <c r="I59" s="7" t="n"/>
      <c r="J59" s="4" t="n"/>
      <c r="K59" s="35" t="n"/>
      <c r="L59" s="37">
        <f>IF($A59="","",$I59*$K59)</f>
        <v/>
      </c>
      <c r="M59" s="35" t="n"/>
      <c r="N59" s="37">
        <f>IF($A59="","",$L59-$M59)</f>
        <v/>
      </c>
      <c r="O59" s="4" t="n"/>
      <c r="P59" s="34" t="n"/>
      <c r="Q59" s="13">
        <f>IF($A59="","",IF($N59&lt;=0,"Pago",IF($P59&lt;TODAY(),"Atrasado","Em aberto")))</f>
        <v/>
      </c>
      <c r="R59" s="14">
        <f>IF($C59="","",IFERROR(VLOOKUP($C59,'Listas e Instruções'!$A$5:$B$13,2,FALSE),0))</f>
        <v/>
      </c>
      <c r="S59" s="6" t="n"/>
    </row>
    <row r="60" ht="34" customHeight="1">
      <c r="A60" s="4" t="n"/>
      <c r="B60" s="34" t="n"/>
      <c r="C60" s="4" t="n"/>
      <c r="D60" s="4" t="n"/>
      <c r="E60" s="6" t="n"/>
      <c r="F60" s="6" t="n"/>
      <c r="G60" s="4" t="n"/>
      <c r="H60" s="4" t="n"/>
      <c r="I60" s="7" t="n"/>
      <c r="J60" s="4" t="n"/>
      <c r="K60" s="35" t="n"/>
      <c r="L60" s="36">
        <f>IF($A60="","",$I60*$K60)</f>
        <v/>
      </c>
      <c r="M60" s="35" t="n"/>
      <c r="N60" s="36">
        <f>IF($A60="","",$L60-$M60)</f>
        <v/>
      </c>
      <c r="O60" s="4" t="n"/>
      <c r="P60" s="34" t="n"/>
      <c r="Q60" s="10">
        <f>IF($A60="","",IF($N60&lt;=0,"Pago",IF($P60&lt;TODAY(),"Atrasado","Em aberto")))</f>
        <v/>
      </c>
      <c r="R60" s="11">
        <f>IF($C60="","",IFERROR(VLOOKUP($C60,'Listas e Instruções'!$A$5:$B$13,2,FALSE),0))</f>
        <v/>
      </c>
      <c r="S60" s="6" t="n"/>
    </row>
    <row r="61" ht="34" customHeight="1">
      <c r="A61" s="4" t="n"/>
      <c r="B61" s="34" t="n"/>
      <c r="C61" s="4" t="n"/>
      <c r="D61" s="4" t="n"/>
      <c r="E61" s="6" t="n"/>
      <c r="F61" s="6" t="n"/>
      <c r="G61" s="4" t="n"/>
      <c r="H61" s="4" t="n"/>
      <c r="I61" s="7" t="n"/>
      <c r="J61" s="4" t="n"/>
      <c r="K61" s="35" t="n"/>
      <c r="L61" s="37">
        <f>IF($A61="","",$I61*$K61)</f>
        <v/>
      </c>
      <c r="M61" s="35" t="n"/>
      <c r="N61" s="37">
        <f>IF($A61="","",$L61-$M61)</f>
        <v/>
      </c>
      <c r="O61" s="4" t="n"/>
      <c r="P61" s="34" t="n"/>
      <c r="Q61" s="13">
        <f>IF($A61="","",IF($N61&lt;=0,"Pago",IF($P61&lt;TODAY(),"Atrasado","Em aberto")))</f>
        <v/>
      </c>
      <c r="R61" s="14">
        <f>IF($C61="","",IFERROR(VLOOKUP($C61,'Listas e Instruções'!$A$5:$B$13,2,FALSE),0))</f>
        <v/>
      </c>
      <c r="S61" s="6" t="n"/>
    </row>
    <row r="62" ht="34" customHeight="1">
      <c r="A62" s="4" t="n"/>
      <c r="B62" s="34" t="n"/>
      <c r="C62" s="4" t="n"/>
      <c r="D62" s="4" t="n"/>
      <c r="E62" s="6" t="n"/>
      <c r="F62" s="6" t="n"/>
      <c r="G62" s="4" t="n"/>
      <c r="H62" s="4" t="n"/>
      <c r="I62" s="7" t="n"/>
      <c r="J62" s="4" t="n"/>
      <c r="K62" s="35" t="n"/>
      <c r="L62" s="36">
        <f>IF($A62="","",$I62*$K62)</f>
        <v/>
      </c>
      <c r="M62" s="35" t="n"/>
      <c r="N62" s="36">
        <f>IF($A62="","",$L62-$M62)</f>
        <v/>
      </c>
      <c r="O62" s="4" t="n"/>
      <c r="P62" s="34" t="n"/>
      <c r="Q62" s="10">
        <f>IF($A62="","",IF($N62&lt;=0,"Pago",IF($P62&lt;TODAY(),"Atrasado","Em aberto")))</f>
        <v/>
      </c>
      <c r="R62" s="11">
        <f>IF($C62="","",IFERROR(VLOOKUP($C62,'Listas e Instruções'!$A$5:$B$13,2,FALSE),0))</f>
        <v/>
      </c>
      <c r="S62" s="6" t="n"/>
    </row>
    <row r="63" ht="34" customHeight="1">
      <c r="A63" s="4" t="n"/>
      <c r="B63" s="34" t="n"/>
      <c r="C63" s="4" t="n"/>
      <c r="D63" s="4" t="n"/>
      <c r="E63" s="6" t="n"/>
      <c r="F63" s="6" t="n"/>
      <c r="G63" s="4" t="n"/>
      <c r="H63" s="4" t="n"/>
      <c r="I63" s="7" t="n"/>
      <c r="J63" s="4" t="n"/>
      <c r="K63" s="35" t="n"/>
      <c r="L63" s="37">
        <f>IF($A63="","",$I63*$K63)</f>
        <v/>
      </c>
      <c r="M63" s="35" t="n"/>
      <c r="N63" s="37">
        <f>IF($A63="","",$L63-$M63)</f>
        <v/>
      </c>
      <c r="O63" s="4" t="n"/>
      <c r="P63" s="34" t="n"/>
      <c r="Q63" s="13">
        <f>IF($A63="","",IF($N63&lt;=0,"Pago",IF($P63&lt;TODAY(),"Atrasado","Em aberto")))</f>
        <v/>
      </c>
      <c r="R63" s="14">
        <f>IF($C63="","",IFERROR(VLOOKUP($C63,'Listas e Instruções'!$A$5:$B$13,2,FALSE),0))</f>
        <v/>
      </c>
      <c r="S63" s="6" t="n"/>
    </row>
    <row r="64" ht="34" customHeight="1">
      <c r="A64" s="4" t="n"/>
      <c r="B64" s="34" t="n"/>
      <c r="C64" s="4" t="n"/>
      <c r="D64" s="4" t="n"/>
      <c r="E64" s="6" t="n"/>
      <c r="F64" s="6" t="n"/>
      <c r="G64" s="4" t="n"/>
      <c r="H64" s="4" t="n"/>
      <c r="I64" s="7" t="n"/>
      <c r="J64" s="4" t="n"/>
      <c r="K64" s="35" t="n"/>
      <c r="L64" s="36">
        <f>IF($A64="","",$I64*$K64)</f>
        <v/>
      </c>
      <c r="M64" s="35" t="n"/>
      <c r="N64" s="36">
        <f>IF($A64="","",$L64-$M64)</f>
        <v/>
      </c>
      <c r="O64" s="4" t="n"/>
      <c r="P64" s="34" t="n"/>
      <c r="Q64" s="10">
        <f>IF($A64="","",IF($N64&lt;=0,"Pago",IF($P64&lt;TODAY(),"Atrasado","Em aberto")))</f>
        <v/>
      </c>
      <c r="R64" s="11">
        <f>IF($C64="","",IFERROR(VLOOKUP($C64,'Listas e Instruções'!$A$5:$B$13,2,FALSE),0))</f>
        <v/>
      </c>
      <c r="S64" s="6" t="n"/>
    </row>
    <row r="65" ht="34" customHeight="1">
      <c r="A65" s="4" t="n"/>
      <c r="B65" s="34" t="n"/>
      <c r="C65" s="4" t="n"/>
      <c r="D65" s="4" t="n"/>
      <c r="E65" s="6" t="n"/>
      <c r="F65" s="6" t="n"/>
      <c r="G65" s="4" t="n"/>
      <c r="H65" s="4" t="n"/>
      <c r="I65" s="7" t="n"/>
      <c r="J65" s="4" t="n"/>
      <c r="K65" s="35" t="n"/>
      <c r="L65" s="37">
        <f>IF($A65="","",$I65*$K65)</f>
        <v/>
      </c>
      <c r="M65" s="35" t="n"/>
      <c r="N65" s="37">
        <f>IF($A65="","",$L65-$M65)</f>
        <v/>
      </c>
      <c r="O65" s="4" t="n"/>
      <c r="P65" s="34" t="n"/>
      <c r="Q65" s="13">
        <f>IF($A65="","",IF($N65&lt;=0,"Pago",IF($P65&lt;TODAY(),"Atrasado","Em aberto")))</f>
        <v/>
      </c>
      <c r="R65" s="14">
        <f>IF($C65="","",IFERROR(VLOOKUP($C65,'Listas e Instruções'!$A$5:$B$13,2,FALSE),0))</f>
        <v/>
      </c>
      <c r="S65" s="6" t="n"/>
    </row>
    <row r="66" ht="34" customHeight="1">
      <c r="A66" s="4" t="n"/>
      <c r="B66" s="34" t="n"/>
      <c r="C66" s="4" t="n"/>
      <c r="D66" s="4" t="n"/>
      <c r="E66" s="6" t="n"/>
      <c r="F66" s="6" t="n"/>
      <c r="G66" s="4" t="n"/>
      <c r="H66" s="4" t="n"/>
      <c r="I66" s="7" t="n"/>
      <c r="J66" s="4" t="n"/>
      <c r="K66" s="35" t="n"/>
      <c r="L66" s="36">
        <f>IF($A66="","",$I66*$K66)</f>
        <v/>
      </c>
      <c r="M66" s="35" t="n"/>
      <c r="N66" s="36">
        <f>IF($A66="","",$L66-$M66)</f>
        <v/>
      </c>
      <c r="O66" s="4" t="n"/>
      <c r="P66" s="34" t="n"/>
      <c r="Q66" s="10">
        <f>IF($A66="","",IF($N66&lt;=0,"Pago",IF($P66&lt;TODAY(),"Atrasado","Em aberto")))</f>
        <v/>
      </c>
      <c r="R66" s="11">
        <f>IF($C66="","",IFERROR(VLOOKUP($C66,'Listas e Instruções'!$A$5:$B$13,2,FALSE),0))</f>
        <v/>
      </c>
      <c r="S66" s="6" t="n"/>
    </row>
    <row r="67" ht="34" customHeight="1">
      <c r="A67" s="4" t="n"/>
      <c r="B67" s="34" t="n"/>
      <c r="C67" s="4" t="n"/>
      <c r="D67" s="4" t="n"/>
      <c r="E67" s="6" t="n"/>
      <c r="F67" s="6" t="n"/>
      <c r="G67" s="4" t="n"/>
      <c r="H67" s="4" t="n"/>
      <c r="I67" s="7" t="n"/>
      <c r="J67" s="4" t="n"/>
      <c r="K67" s="35" t="n"/>
      <c r="L67" s="37">
        <f>IF($A67="","",$I67*$K67)</f>
        <v/>
      </c>
      <c r="M67" s="35" t="n"/>
      <c r="N67" s="37">
        <f>IF($A67="","",$L67-$M67)</f>
        <v/>
      </c>
      <c r="O67" s="4" t="n"/>
      <c r="P67" s="34" t="n"/>
      <c r="Q67" s="13">
        <f>IF($A67="","",IF($N67&lt;=0,"Pago",IF($P67&lt;TODAY(),"Atrasado","Em aberto")))</f>
        <v/>
      </c>
      <c r="R67" s="14">
        <f>IF($C67="","",IFERROR(VLOOKUP($C67,'Listas e Instruções'!$A$5:$B$13,2,FALSE),0))</f>
        <v/>
      </c>
      <c r="S67" s="6" t="n"/>
    </row>
    <row r="68" ht="34" customHeight="1">
      <c r="A68" s="4" t="n"/>
      <c r="B68" s="34" t="n"/>
      <c r="C68" s="4" t="n"/>
      <c r="D68" s="4" t="n"/>
      <c r="E68" s="6" t="n"/>
      <c r="F68" s="6" t="n"/>
      <c r="G68" s="4" t="n"/>
      <c r="H68" s="4" t="n"/>
      <c r="I68" s="7" t="n"/>
      <c r="J68" s="4" t="n"/>
      <c r="K68" s="35" t="n"/>
      <c r="L68" s="36">
        <f>IF($A68="","",$I68*$K68)</f>
        <v/>
      </c>
      <c r="M68" s="35" t="n"/>
      <c r="N68" s="36">
        <f>IF($A68="","",$L68-$M68)</f>
        <v/>
      </c>
      <c r="O68" s="4" t="n"/>
      <c r="P68" s="34" t="n"/>
      <c r="Q68" s="10">
        <f>IF($A68="","",IF($N68&lt;=0,"Pago",IF($P68&lt;TODAY(),"Atrasado","Em aberto")))</f>
        <v/>
      </c>
      <c r="R68" s="11">
        <f>IF($C68="","",IFERROR(VLOOKUP($C68,'Listas e Instruções'!$A$5:$B$13,2,FALSE),0))</f>
        <v/>
      </c>
      <c r="S68" s="6" t="n"/>
    </row>
    <row r="69" ht="34" customHeight="1">
      <c r="A69" s="4" t="n"/>
      <c r="B69" s="34" t="n"/>
      <c r="C69" s="4" t="n"/>
      <c r="D69" s="4" t="n"/>
      <c r="E69" s="6" t="n"/>
      <c r="F69" s="6" t="n"/>
      <c r="G69" s="4" t="n"/>
      <c r="H69" s="4" t="n"/>
      <c r="I69" s="7" t="n"/>
      <c r="J69" s="4" t="n"/>
      <c r="K69" s="35" t="n"/>
      <c r="L69" s="37">
        <f>IF($A69="","",$I69*$K69)</f>
        <v/>
      </c>
      <c r="M69" s="35" t="n"/>
      <c r="N69" s="37">
        <f>IF($A69="","",$L69-$M69)</f>
        <v/>
      </c>
      <c r="O69" s="4" t="n"/>
      <c r="P69" s="34" t="n"/>
      <c r="Q69" s="13">
        <f>IF($A69="","",IF($N69&lt;=0,"Pago",IF($P69&lt;TODAY(),"Atrasado","Em aberto")))</f>
        <v/>
      </c>
      <c r="R69" s="14">
        <f>IF($C69="","",IFERROR(VLOOKUP($C69,'Listas e Instruções'!$A$5:$B$13,2,FALSE),0))</f>
        <v/>
      </c>
      <c r="S69" s="6" t="n"/>
    </row>
    <row r="70" ht="34" customHeight="1">
      <c r="A70" s="4" t="n"/>
      <c r="B70" s="34" t="n"/>
      <c r="C70" s="4" t="n"/>
      <c r="D70" s="4" t="n"/>
      <c r="E70" s="6" t="n"/>
      <c r="F70" s="6" t="n"/>
      <c r="G70" s="4" t="n"/>
      <c r="H70" s="4" t="n"/>
      <c r="I70" s="7" t="n"/>
      <c r="J70" s="4" t="n"/>
      <c r="K70" s="35" t="n"/>
      <c r="L70" s="36">
        <f>IF($A70="","",$I70*$K70)</f>
        <v/>
      </c>
      <c r="M70" s="35" t="n"/>
      <c r="N70" s="36">
        <f>IF($A70="","",$L70-$M70)</f>
        <v/>
      </c>
      <c r="O70" s="4" t="n"/>
      <c r="P70" s="34" t="n"/>
      <c r="Q70" s="10">
        <f>IF($A70="","",IF($N70&lt;=0,"Pago",IF($P70&lt;TODAY(),"Atrasado","Em aberto")))</f>
        <v/>
      </c>
      <c r="R70" s="11">
        <f>IF($C70="","",IFERROR(VLOOKUP($C70,'Listas e Instruções'!$A$5:$B$13,2,FALSE),0))</f>
        <v/>
      </c>
      <c r="S70" s="6" t="n"/>
    </row>
    <row r="71" ht="34" customHeight="1">
      <c r="A71" s="4" t="n"/>
      <c r="B71" s="34" t="n"/>
      <c r="C71" s="4" t="n"/>
      <c r="D71" s="4" t="n"/>
      <c r="E71" s="6" t="n"/>
      <c r="F71" s="6" t="n"/>
      <c r="G71" s="4" t="n"/>
      <c r="H71" s="4" t="n"/>
      <c r="I71" s="7" t="n"/>
      <c r="J71" s="4" t="n"/>
      <c r="K71" s="35" t="n"/>
      <c r="L71" s="37">
        <f>IF($A71="","",$I71*$K71)</f>
        <v/>
      </c>
      <c r="M71" s="35" t="n"/>
      <c r="N71" s="37">
        <f>IF($A71="","",$L71-$M71)</f>
        <v/>
      </c>
      <c r="O71" s="4" t="n"/>
      <c r="P71" s="34" t="n"/>
      <c r="Q71" s="13">
        <f>IF($A71="","",IF($N71&lt;=0,"Pago",IF($P71&lt;TODAY(),"Atrasado","Em aberto")))</f>
        <v/>
      </c>
      <c r="R71" s="14">
        <f>IF($C71="","",IFERROR(VLOOKUP($C71,'Listas e Instruções'!$A$5:$B$13,2,FALSE),0))</f>
        <v/>
      </c>
      <c r="S71" s="6" t="n"/>
    </row>
    <row r="72" ht="34" customHeight="1">
      <c r="A72" s="4" t="n"/>
      <c r="B72" s="34" t="n"/>
      <c r="C72" s="4" t="n"/>
      <c r="D72" s="4" t="n"/>
      <c r="E72" s="6" t="n"/>
      <c r="F72" s="6" t="n"/>
      <c r="G72" s="4" t="n"/>
      <c r="H72" s="4" t="n"/>
      <c r="I72" s="7" t="n"/>
      <c r="J72" s="4" t="n"/>
      <c r="K72" s="35" t="n"/>
      <c r="L72" s="36">
        <f>IF($A72="","",$I72*$K72)</f>
        <v/>
      </c>
      <c r="M72" s="35" t="n"/>
      <c r="N72" s="36">
        <f>IF($A72="","",$L72-$M72)</f>
        <v/>
      </c>
      <c r="O72" s="4" t="n"/>
      <c r="P72" s="34" t="n"/>
      <c r="Q72" s="10">
        <f>IF($A72="","",IF($N72&lt;=0,"Pago",IF($P72&lt;TODAY(),"Atrasado","Em aberto")))</f>
        <v/>
      </c>
      <c r="R72" s="11">
        <f>IF($C72="","",IFERROR(VLOOKUP($C72,'Listas e Instruções'!$A$5:$B$13,2,FALSE),0))</f>
        <v/>
      </c>
      <c r="S72" s="6" t="n"/>
    </row>
    <row r="73" ht="34" customHeight="1">
      <c r="A73" s="4" t="n"/>
      <c r="B73" s="34" t="n"/>
      <c r="C73" s="4" t="n"/>
      <c r="D73" s="4" t="n"/>
      <c r="E73" s="6" t="n"/>
      <c r="F73" s="6" t="n"/>
      <c r="G73" s="4" t="n"/>
      <c r="H73" s="4" t="n"/>
      <c r="I73" s="7" t="n"/>
      <c r="J73" s="4" t="n"/>
      <c r="K73" s="35" t="n"/>
      <c r="L73" s="37">
        <f>IF($A73="","",$I73*$K73)</f>
        <v/>
      </c>
      <c r="M73" s="35" t="n"/>
      <c r="N73" s="37">
        <f>IF($A73="","",$L73-$M73)</f>
        <v/>
      </c>
      <c r="O73" s="4" t="n"/>
      <c r="P73" s="34" t="n"/>
      <c r="Q73" s="13">
        <f>IF($A73="","",IF($N73&lt;=0,"Pago",IF($P73&lt;TODAY(),"Atrasado","Em aberto")))</f>
        <v/>
      </c>
      <c r="R73" s="14">
        <f>IF($C73="","",IFERROR(VLOOKUP($C73,'Listas e Instruções'!$A$5:$B$13,2,FALSE),0))</f>
        <v/>
      </c>
      <c r="S73" s="6" t="n"/>
    </row>
    <row r="74" ht="34" customHeight="1">
      <c r="A74" s="4" t="n"/>
      <c r="B74" s="34" t="n"/>
      <c r="C74" s="4" t="n"/>
      <c r="D74" s="4" t="n"/>
      <c r="E74" s="6" t="n"/>
      <c r="F74" s="6" t="n"/>
      <c r="G74" s="4" t="n"/>
      <c r="H74" s="4" t="n"/>
      <c r="I74" s="7" t="n"/>
      <c r="J74" s="4" t="n"/>
      <c r="K74" s="35" t="n"/>
      <c r="L74" s="36">
        <f>IF($A74="","",$I74*$K74)</f>
        <v/>
      </c>
      <c r="M74" s="35" t="n"/>
      <c r="N74" s="36">
        <f>IF($A74="","",$L74-$M74)</f>
        <v/>
      </c>
      <c r="O74" s="4" t="n"/>
      <c r="P74" s="34" t="n"/>
      <c r="Q74" s="10">
        <f>IF($A74="","",IF($N74&lt;=0,"Pago",IF($P74&lt;TODAY(),"Atrasado","Em aberto")))</f>
        <v/>
      </c>
      <c r="R74" s="11">
        <f>IF($C74="","",IFERROR(VLOOKUP($C74,'Listas e Instruções'!$A$5:$B$13,2,FALSE),0))</f>
        <v/>
      </c>
      <c r="S74" s="6" t="n"/>
    </row>
    <row r="75" ht="34" customHeight="1">
      <c r="A75" s="4" t="n"/>
      <c r="B75" s="34" t="n"/>
      <c r="C75" s="4" t="n"/>
      <c r="D75" s="4" t="n"/>
      <c r="E75" s="6" t="n"/>
      <c r="F75" s="6" t="n"/>
      <c r="G75" s="4" t="n"/>
      <c r="H75" s="4" t="n"/>
      <c r="I75" s="7" t="n"/>
      <c r="J75" s="4" t="n"/>
      <c r="K75" s="35" t="n"/>
      <c r="L75" s="37">
        <f>IF($A75="","",$I75*$K75)</f>
        <v/>
      </c>
      <c r="M75" s="35" t="n"/>
      <c r="N75" s="37">
        <f>IF($A75="","",$L75-$M75)</f>
        <v/>
      </c>
      <c r="O75" s="4" t="n"/>
      <c r="P75" s="34" t="n"/>
      <c r="Q75" s="13">
        <f>IF($A75="","",IF($N75&lt;=0,"Pago",IF($P75&lt;TODAY(),"Atrasado","Em aberto")))</f>
        <v/>
      </c>
      <c r="R75" s="14">
        <f>IF($C75="","",IFERROR(VLOOKUP($C75,'Listas e Instruções'!$A$5:$B$13,2,FALSE),0))</f>
        <v/>
      </c>
      <c r="S75" s="6" t="n"/>
    </row>
    <row r="76" ht="34" customHeight="1">
      <c r="A76" s="4" t="n"/>
      <c r="B76" s="34" t="n"/>
      <c r="C76" s="4" t="n"/>
      <c r="D76" s="4" t="n"/>
      <c r="E76" s="6" t="n"/>
      <c r="F76" s="6" t="n"/>
      <c r="G76" s="4" t="n"/>
      <c r="H76" s="4" t="n"/>
      <c r="I76" s="7" t="n"/>
      <c r="J76" s="4" t="n"/>
      <c r="K76" s="35" t="n"/>
      <c r="L76" s="36">
        <f>IF($A76="","",$I76*$K76)</f>
        <v/>
      </c>
      <c r="M76" s="35" t="n"/>
      <c r="N76" s="36">
        <f>IF($A76="","",$L76-$M76)</f>
        <v/>
      </c>
      <c r="O76" s="4" t="n"/>
      <c r="P76" s="34" t="n"/>
      <c r="Q76" s="10">
        <f>IF($A76="","",IF($N76&lt;=0,"Pago",IF($P76&lt;TODAY(),"Atrasado","Em aberto")))</f>
        <v/>
      </c>
      <c r="R76" s="11">
        <f>IF($C76="","",IFERROR(VLOOKUP($C76,'Listas e Instruções'!$A$5:$B$13,2,FALSE),0))</f>
        <v/>
      </c>
      <c r="S76" s="6" t="n"/>
    </row>
    <row r="77" ht="34" customHeight="1">
      <c r="A77" s="4" t="n"/>
      <c r="B77" s="34" t="n"/>
      <c r="C77" s="4" t="n"/>
      <c r="D77" s="4" t="n"/>
      <c r="E77" s="6" t="n"/>
      <c r="F77" s="6" t="n"/>
      <c r="G77" s="4" t="n"/>
      <c r="H77" s="4" t="n"/>
      <c r="I77" s="7" t="n"/>
      <c r="J77" s="4" t="n"/>
      <c r="K77" s="35" t="n"/>
      <c r="L77" s="37">
        <f>IF($A77="","",$I77*$K77)</f>
        <v/>
      </c>
      <c r="M77" s="35" t="n"/>
      <c r="N77" s="37">
        <f>IF($A77="","",$L77-$M77)</f>
        <v/>
      </c>
      <c r="O77" s="4" t="n"/>
      <c r="P77" s="34" t="n"/>
      <c r="Q77" s="13">
        <f>IF($A77="","",IF($N77&lt;=0,"Pago",IF($P77&lt;TODAY(),"Atrasado","Em aberto")))</f>
        <v/>
      </c>
      <c r="R77" s="14">
        <f>IF($C77="","",IFERROR(VLOOKUP($C77,'Listas e Instruções'!$A$5:$B$13,2,FALSE),0))</f>
        <v/>
      </c>
      <c r="S77" s="6" t="n"/>
    </row>
    <row r="78" ht="34" customHeight="1">
      <c r="A78" s="4" t="n"/>
      <c r="B78" s="34" t="n"/>
      <c r="C78" s="4" t="n"/>
      <c r="D78" s="4" t="n"/>
      <c r="E78" s="6" t="n"/>
      <c r="F78" s="6" t="n"/>
      <c r="G78" s="4" t="n"/>
      <c r="H78" s="4" t="n"/>
      <c r="I78" s="7" t="n"/>
      <c r="J78" s="4" t="n"/>
      <c r="K78" s="35" t="n"/>
      <c r="L78" s="36">
        <f>IF($A78="","",$I78*$K78)</f>
        <v/>
      </c>
      <c r="M78" s="35" t="n"/>
      <c r="N78" s="36">
        <f>IF($A78="","",$L78-$M78)</f>
        <v/>
      </c>
      <c r="O78" s="4" t="n"/>
      <c r="P78" s="34" t="n"/>
      <c r="Q78" s="10">
        <f>IF($A78="","",IF($N78&lt;=0,"Pago",IF($P78&lt;TODAY(),"Atrasado","Em aberto")))</f>
        <v/>
      </c>
      <c r="R78" s="11">
        <f>IF($C78="","",IFERROR(VLOOKUP($C78,'Listas e Instruções'!$A$5:$B$13,2,FALSE),0))</f>
        <v/>
      </c>
      <c r="S78" s="6" t="n"/>
    </row>
    <row r="79" ht="34" customHeight="1">
      <c r="A79" s="4" t="n"/>
      <c r="B79" s="34" t="n"/>
      <c r="C79" s="4" t="n"/>
      <c r="D79" s="4" t="n"/>
      <c r="E79" s="6" t="n"/>
      <c r="F79" s="6" t="n"/>
      <c r="G79" s="4" t="n"/>
      <c r="H79" s="4" t="n"/>
      <c r="I79" s="7" t="n"/>
      <c r="J79" s="4" t="n"/>
      <c r="K79" s="35" t="n"/>
      <c r="L79" s="37">
        <f>IF($A79="","",$I79*$K79)</f>
        <v/>
      </c>
      <c r="M79" s="35" t="n"/>
      <c r="N79" s="37">
        <f>IF($A79="","",$L79-$M79)</f>
        <v/>
      </c>
      <c r="O79" s="4" t="n"/>
      <c r="P79" s="34" t="n"/>
      <c r="Q79" s="13">
        <f>IF($A79="","",IF($N79&lt;=0,"Pago",IF($P79&lt;TODAY(),"Atrasado","Em aberto")))</f>
        <v/>
      </c>
      <c r="R79" s="14">
        <f>IF($C79="","",IFERROR(VLOOKUP($C79,'Listas e Instruções'!$A$5:$B$13,2,FALSE),0))</f>
        <v/>
      </c>
      <c r="S79" s="6" t="n"/>
    </row>
    <row r="80" ht="34" customHeight="1">
      <c r="A80" s="4" t="n"/>
      <c r="B80" s="34" t="n"/>
      <c r="C80" s="4" t="n"/>
      <c r="D80" s="4" t="n"/>
      <c r="E80" s="6" t="n"/>
      <c r="F80" s="6" t="n"/>
      <c r="G80" s="4" t="n"/>
      <c r="H80" s="4" t="n"/>
      <c r="I80" s="7" t="n"/>
      <c r="J80" s="4" t="n"/>
      <c r="K80" s="35" t="n"/>
      <c r="L80" s="36">
        <f>IF($A80="","",$I80*$K80)</f>
        <v/>
      </c>
      <c r="M80" s="35" t="n"/>
      <c r="N80" s="36">
        <f>IF($A80="","",$L80-$M80)</f>
        <v/>
      </c>
      <c r="O80" s="4" t="n"/>
      <c r="P80" s="34" t="n"/>
      <c r="Q80" s="10">
        <f>IF($A80="","",IF($N80&lt;=0,"Pago",IF($P80&lt;TODAY(),"Atrasado","Em aberto")))</f>
        <v/>
      </c>
      <c r="R80" s="11">
        <f>IF($C80="","",IFERROR(VLOOKUP($C80,'Listas e Instruções'!$A$5:$B$13,2,FALSE),0))</f>
        <v/>
      </c>
      <c r="S80" s="6" t="n"/>
    </row>
    <row r="81" ht="34" customHeight="1">
      <c r="A81" s="4" t="n"/>
      <c r="B81" s="34" t="n"/>
      <c r="C81" s="4" t="n"/>
      <c r="D81" s="4" t="n"/>
      <c r="E81" s="6" t="n"/>
      <c r="F81" s="6" t="n"/>
      <c r="G81" s="4" t="n"/>
      <c r="H81" s="4" t="n"/>
      <c r="I81" s="7" t="n"/>
      <c r="J81" s="4" t="n"/>
      <c r="K81" s="35" t="n"/>
      <c r="L81" s="37">
        <f>IF($A81="","",$I81*$K81)</f>
        <v/>
      </c>
      <c r="M81" s="35" t="n"/>
      <c r="N81" s="37">
        <f>IF($A81="","",$L81-$M81)</f>
        <v/>
      </c>
      <c r="O81" s="4" t="n"/>
      <c r="P81" s="34" t="n"/>
      <c r="Q81" s="13">
        <f>IF($A81="","",IF($N81&lt;=0,"Pago",IF($P81&lt;TODAY(),"Atrasado","Em aberto")))</f>
        <v/>
      </c>
      <c r="R81" s="14">
        <f>IF($C81="","",IFERROR(VLOOKUP($C81,'Listas e Instruções'!$A$5:$B$13,2,FALSE),0))</f>
        <v/>
      </c>
      <c r="S81" s="6" t="n"/>
    </row>
    <row r="82" ht="34" customHeight="1">
      <c r="A82" s="4" t="n"/>
      <c r="B82" s="34" t="n"/>
      <c r="C82" s="4" t="n"/>
      <c r="D82" s="4" t="n"/>
      <c r="E82" s="6" t="n"/>
      <c r="F82" s="6" t="n"/>
      <c r="G82" s="4" t="n"/>
      <c r="H82" s="4" t="n"/>
      <c r="I82" s="7" t="n"/>
      <c r="J82" s="4" t="n"/>
      <c r="K82" s="35" t="n"/>
      <c r="L82" s="36">
        <f>IF($A82="","",$I82*$K82)</f>
        <v/>
      </c>
      <c r="M82" s="35" t="n"/>
      <c r="N82" s="36">
        <f>IF($A82="","",$L82-$M82)</f>
        <v/>
      </c>
      <c r="O82" s="4" t="n"/>
      <c r="P82" s="34" t="n"/>
      <c r="Q82" s="10">
        <f>IF($A82="","",IF($N82&lt;=0,"Pago",IF($P82&lt;TODAY(),"Atrasado","Em aberto")))</f>
        <v/>
      </c>
      <c r="R82" s="11">
        <f>IF($C82="","",IFERROR(VLOOKUP($C82,'Listas e Instruções'!$A$5:$B$13,2,FALSE),0))</f>
        <v/>
      </c>
      <c r="S82" s="6" t="n"/>
    </row>
    <row r="83" ht="34" customHeight="1">
      <c r="A83" s="4" t="n"/>
      <c r="B83" s="34" t="n"/>
      <c r="C83" s="4" t="n"/>
      <c r="D83" s="4" t="n"/>
      <c r="E83" s="6" t="n"/>
      <c r="F83" s="6" t="n"/>
      <c r="G83" s="4" t="n"/>
      <c r="H83" s="4" t="n"/>
      <c r="I83" s="7" t="n"/>
      <c r="J83" s="4" t="n"/>
      <c r="K83" s="35" t="n"/>
      <c r="L83" s="37">
        <f>IF($A83="","",$I83*$K83)</f>
        <v/>
      </c>
      <c r="M83" s="35" t="n"/>
      <c r="N83" s="37">
        <f>IF($A83="","",$L83-$M83)</f>
        <v/>
      </c>
      <c r="O83" s="4" t="n"/>
      <c r="P83" s="34" t="n"/>
      <c r="Q83" s="13">
        <f>IF($A83="","",IF($N83&lt;=0,"Pago",IF($P83&lt;TODAY(),"Atrasado","Em aberto")))</f>
        <v/>
      </c>
      <c r="R83" s="14">
        <f>IF($C83="","",IFERROR(VLOOKUP($C83,'Listas e Instruções'!$A$5:$B$13,2,FALSE),0))</f>
        <v/>
      </c>
      <c r="S83" s="6" t="n"/>
    </row>
    <row r="84" ht="34" customHeight="1">
      <c r="A84" s="4" t="n"/>
      <c r="B84" s="34" t="n"/>
      <c r="C84" s="4" t="n"/>
      <c r="D84" s="4" t="n"/>
      <c r="E84" s="6" t="n"/>
      <c r="F84" s="6" t="n"/>
      <c r="G84" s="4" t="n"/>
      <c r="H84" s="4" t="n"/>
      <c r="I84" s="7" t="n"/>
      <c r="J84" s="4" t="n"/>
      <c r="K84" s="35" t="n"/>
      <c r="L84" s="36">
        <f>IF($A84="","",$I84*$K84)</f>
        <v/>
      </c>
      <c r="M84" s="35" t="n"/>
      <c r="N84" s="36">
        <f>IF($A84="","",$L84-$M84)</f>
        <v/>
      </c>
      <c r="O84" s="4" t="n"/>
      <c r="P84" s="34" t="n"/>
      <c r="Q84" s="10">
        <f>IF($A84="","",IF($N84&lt;=0,"Pago",IF($P84&lt;TODAY(),"Atrasado","Em aberto")))</f>
        <v/>
      </c>
      <c r="R84" s="11">
        <f>IF($C84="","",IFERROR(VLOOKUP($C84,'Listas e Instruções'!$A$5:$B$13,2,FALSE),0))</f>
        <v/>
      </c>
      <c r="S84" s="6" t="n"/>
    </row>
    <row r="85" ht="34" customHeight="1">
      <c r="A85" s="4" t="n"/>
      <c r="B85" s="34" t="n"/>
      <c r="C85" s="4" t="n"/>
      <c r="D85" s="4" t="n"/>
      <c r="E85" s="6" t="n"/>
      <c r="F85" s="6" t="n"/>
      <c r="G85" s="4" t="n"/>
      <c r="H85" s="4" t="n"/>
      <c r="I85" s="7" t="n"/>
      <c r="J85" s="4" t="n"/>
      <c r="K85" s="35" t="n"/>
      <c r="L85" s="37">
        <f>IF($A85="","",$I85*$K85)</f>
        <v/>
      </c>
      <c r="M85" s="35" t="n"/>
      <c r="N85" s="37">
        <f>IF($A85="","",$L85-$M85)</f>
        <v/>
      </c>
      <c r="O85" s="4" t="n"/>
      <c r="P85" s="34" t="n"/>
      <c r="Q85" s="13">
        <f>IF($A85="","",IF($N85&lt;=0,"Pago",IF($P85&lt;TODAY(),"Atrasado","Em aberto")))</f>
        <v/>
      </c>
      <c r="R85" s="14">
        <f>IF($C85="","",IFERROR(VLOOKUP($C85,'Listas e Instruções'!$A$5:$B$13,2,FALSE),0))</f>
        <v/>
      </c>
      <c r="S85" s="6" t="n"/>
    </row>
    <row r="86" ht="34" customHeight="1">
      <c r="A86" s="4" t="n"/>
      <c r="B86" s="34" t="n"/>
      <c r="C86" s="4" t="n"/>
      <c r="D86" s="4" t="n"/>
      <c r="E86" s="6" t="n"/>
      <c r="F86" s="6" t="n"/>
      <c r="G86" s="4" t="n"/>
      <c r="H86" s="4" t="n"/>
      <c r="I86" s="7" t="n"/>
      <c r="J86" s="4" t="n"/>
      <c r="K86" s="35" t="n"/>
      <c r="L86" s="36">
        <f>IF($A86="","",$I86*$K86)</f>
        <v/>
      </c>
      <c r="M86" s="35" t="n"/>
      <c r="N86" s="36">
        <f>IF($A86="","",$L86-$M86)</f>
        <v/>
      </c>
      <c r="O86" s="4" t="n"/>
      <c r="P86" s="34" t="n"/>
      <c r="Q86" s="10">
        <f>IF($A86="","",IF($N86&lt;=0,"Pago",IF($P86&lt;TODAY(),"Atrasado","Em aberto")))</f>
        <v/>
      </c>
      <c r="R86" s="11">
        <f>IF($C86="","",IFERROR(VLOOKUP($C86,'Listas e Instruções'!$A$5:$B$13,2,FALSE),0))</f>
        <v/>
      </c>
      <c r="S86" s="6" t="n"/>
    </row>
    <row r="87" ht="34" customHeight="1">
      <c r="A87" s="4" t="n"/>
      <c r="B87" s="34" t="n"/>
      <c r="C87" s="4" t="n"/>
      <c r="D87" s="4" t="n"/>
      <c r="E87" s="6" t="n"/>
      <c r="F87" s="6" t="n"/>
      <c r="G87" s="4" t="n"/>
      <c r="H87" s="4" t="n"/>
      <c r="I87" s="7" t="n"/>
      <c r="J87" s="4" t="n"/>
      <c r="K87" s="35" t="n"/>
      <c r="L87" s="37">
        <f>IF($A87="","",$I87*$K87)</f>
        <v/>
      </c>
      <c r="M87" s="35" t="n"/>
      <c r="N87" s="37">
        <f>IF($A87="","",$L87-$M87)</f>
        <v/>
      </c>
      <c r="O87" s="4" t="n"/>
      <c r="P87" s="34" t="n"/>
      <c r="Q87" s="13">
        <f>IF($A87="","",IF($N87&lt;=0,"Pago",IF($P87&lt;TODAY(),"Atrasado","Em aberto")))</f>
        <v/>
      </c>
      <c r="R87" s="14">
        <f>IF($C87="","",IFERROR(VLOOKUP($C87,'Listas e Instruções'!$A$5:$B$13,2,FALSE),0))</f>
        <v/>
      </c>
      <c r="S87" s="6" t="n"/>
    </row>
    <row r="88" ht="34" customHeight="1">
      <c r="A88" s="4" t="n"/>
      <c r="B88" s="34" t="n"/>
      <c r="C88" s="4" t="n"/>
      <c r="D88" s="4" t="n"/>
      <c r="E88" s="6" t="n"/>
      <c r="F88" s="6" t="n"/>
      <c r="G88" s="4" t="n"/>
      <c r="H88" s="4" t="n"/>
      <c r="I88" s="7" t="n"/>
      <c r="J88" s="4" t="n"/>
      <c r="K88" s="35" t="n"/>
      <c r="L88" s="36">
        <f>IF($A88="","",$I88*$K88)</f>
        <v/>
      </c>
      <c r="M88" s="35" t="n"/>
      <c r="N88" s="36">
        <f>IF($A88="","",$L88-$M88)</f>
        <v/>
      </c>
      <c r="O88" s="4" t="n"/>
      <c r="P88" s="34" t="n"/>
      <c r="Q88" s="10">
        <f>IF($A88="","",IF($N88&lt;=0,"Pago",IF($P88&lt;TODAY(),"Atrasado","Em aberto")))</f>
        <v/>
      </c>
      <c r="R88" s="11">
        <f>IF($C88="","",IFERROR(VLOOKUP($C88,'Listas e Instruções'!$A$5:$B$13,2,FALSE),0))</f>
        <v/>
      </c>
      <c r="S88" s="6" t="n"/>
    </row>
    <row r="89" ht="34" customHeight="1">
      <c r="A89" s="4" t="n"/>
      <c r="B89" s="34" t="n"/>
      <c r="C89" s="4" t="n"/>
      <c r="D89" s="4" t="n"/>
      <c r="E89" s="6" t="n"/>
      <c r="F89" s="6" t="n"/>
      <c r="G89" s="4" t="n"/>
      <c r="H89" s="4" t="n"/>
      <c r="I89" s="7" t="n"/>
      <c r="J89" s="4" t="n"/>
      <c r="K89" s="35" t="n"/>
      <c r="L89" s="37">
        <f>IF($A89="","",$I89*$K89)</f>
        <v/>
      </c>
      <c r="M89" s="35" t="n"/>
      <c r="N89" s="37">
        <f>IF($A89="","",$L89-$M89)</f>
        <v/>
      </c>
      <c r="O89" s="4" t="n"/>
      <c r="P89" s="34" t="n"/>
      <c r="Q89" s="13">
        <f>IF($A89="","",IF($N89&lt;=0,"Pago",IF($P89&lt;TODAY(),"Atrasado","Em aberto")))</f>
        <v/>
      </c>
      <c r="R89" s="14">
        <f>IF($C89="","",IFERROR(VLOOKUP($C89,'Listas e Instruções'!$A$5:$B$13,2,FALSE),0))</f>
        <v/>
      </c>
      <c r="S89" s="6" t="n"/>
    </row>
    <row r="90" ht="34" customHeight="1">
      <c r="A90" s="4" t="n"/>
      <c r="B90" s="34" t="n"/>
      <c r="C90" s="4" t="n"/>
      <c r="D90" s="4" t="n"/>
      <c r="E90" s="6" t="n"/>
      <c r="F90" s="6" t="n"/>
      <c r="G90" s="4" t="n"/>
      <c r="H90" s="4" t="n"/>
      <c r="I90" s="7" t="n"/>
      <c r="J90" s="4" t="n"/>
      <c r="K90" s="35" t="n"/>
      <c r="L90" s="36">
        <f>IF($A90="","",$I90*$K90)</f>
        <v/>
      </c>
      <c r="M90" s="35" t="n"/>
      <c r="N90" s="36">
        <f>IF($A90="","",$L90-$M90)</f>
        <v/>
      </c>
      <c r="O90" s="4" t="n"/>
      <c r="P90" s="34" t="n"/>
      <c r="Q90" s="10">
        <f>IF($A90="","",IF($N90&lt;=0,"Pago",IF($P90&lt;TODAY(),"Atrasado","Em aberto")))</f>
        <v/>
      </c>
      <c r="R90" s="11">
        <f>IF($C90="","",IFERROR(VLOOKUP($C90,'Listas e Instruções'!$A$5:$B$13,2,FALSE),0))</f>
        <v/>
      </c>
      <c r="S90" s="6" t="n"/>
    </row>
    <row r="91" ht="34" customHeight="1">
      <c r="A91" s="4" t="n"/>
      <c r="B91" s="34" t="n"/>
      <c r="C91" s="4" t="n"/>
      <c r="D91" s="4" t="n"/>
      <c r="E91" s="6" t="n"/>
      <c r="F91" s="6" t="n"/>
      <c r="G91" s="4" t="n"/>
      <c r="H91" s="4" t="n"/>
      <c r="I91" s="7" t="n"/>
      <c r="J91" s="4" t="n"/>
      <c r="K91" s="35" t="n"/>
      <c r="L91" s="37">
        <f>IF($A91="","",$I91*$K91)</f>
        <v/>
      </c>
      <c r="M91" s="35" t="n"/>
      <c r="N91" s="37">
        <f>IF($A91="","",$L91-$M91)</f>
        <v/>
      </c>
      <c r="O91" s="4" t="n"/>
      <c r="P91" s="34" t="n"/>
      <c r="Q91" s="13">
        <f>IF($A91="","",IF($N91&lt;=0,"Pago",IF($P91&lt;TODAY(),"Atrasado","Em aberto")))</f>
        <v/>
      </c>
      <c r="R91" s="14">
        <f>IF($C91="","",IFERROR(VLOOKUP($C91,'Listas e Instruções'!$A$5:$B$13,2,FALSE),0))</f>
        <v/>
      </c>
      <c r="S91" s="6" t="n"/>
    </row>
    <row r="92" ht="34" customHeight="1">
      <c r="A92" s="4" t="n"/>
      <c r="B92" s="34" t="n"/>
      <c r="C92" s="4" t="n"/>
      <c r="D92" s="4" t="n"/>
      <c r="E92" s="6" t="n"/>
      <c r="F92" s="6" t="n"/>
      <c r="G92" s="4" t="n"/>
      <c r="H92" s="4" t="n"/>
      <c r="I92" s="7" t="n"/>
      <c r="J92" s="4" t="n"/>
      <c r="K92" s="35" t="n"/>
      <c r="L92" s="36">
        <f>IF($A92="","",$I92*$K92)</f>
        <v/>
      </c>
      <c r="M92" s="35" t="n"/>
      <c r="N92" s="36">
        <f>IF($A92="","",$L92-$M92)</f>
        <v/>
      </c>
      <c r="O92" s="4" t="n"/>
      <c r="P92" s="34" t="n"/>
      <c r="Q92" s="10">
        <f>IF($A92="","",IF($N92&lt;=0,"Pago",IF($P92&lt;TODAY(),"Atrasado","Em aberto")))</f>
        <v/>
      </c>
      <c r="R92" s="11">
        <f>IF($C92="","",IFERROR(VLOOKUP($C92,'Listas e Instruções'!$A$5:$B$13,2,FALSE),0))</f>
        <v/>
      </c>
      <c r="S92" s="6" t="n"/>
    </row>
    <row r="93" ht="34" customHeight="1">
      <c r="A93" s="4" t="n"/>
      <c r="B93" s="34" t="n"/>
      <c r="C93" s="4" t="n"/>
      <c r="D93" s="4" t="n"/>
      <c r="E93" s="6" t="n"/>
      <c r="F93" s="6" t="n"/>
      <c r="G93" s="4" t="n"/>
      <c r="H93" s="4" t="n"/>
      <c r="I93" s="7" t="n"/>
      <c r="J93" s="4" t="n"/>
      <c r="K93" s="35" t="n"/>
      <c r="L93" s="37">
        <f>IF($A93="","",$I93*$K93)</f>
        <v/>
      </c>
      <c r="M93" s="35" t="n"/>
      <c r="N93" s="37">
        <f>IF($A93="","",$L93-$M93)</f>
        <v/>
      </c>
      <c r="O93" s="4" t="n"/>
      <c r="P93" s="34" t="n"/>
      <c r="Q93" s="13">
        <f>IF($A93="","",IF($N93&lt;=0,"Pago",IF($P93&lt;TODAY(),"Atrasado","Em aberto")))</f>
        <v/>
      </c>
      <c r="R93" s="14">
        <f>IF($C93="","",IFERROR(VLOOKUP($C93,'Listas e Instruções'!$A$5:$B$13,2,FALSE),0))</f>
        <v/>
      </c>
      <c r="S93" s="6" t="n"/>
    </row>
    <row r="94" ht="34" customHeight="1">
      <c r="A94" s="4" t="n"/>
      <c r="B94" s="34" t="n"/>
      <c r="C94" s="4" t="n"/>
      <c r="D94" s="4" t="n"/>
      <c r="E94" s="6" t="n"/>
      <c r="F94" s="6" t="n"/>
      <c r="G94" s="4" t="n"/>
      <c r="H94" s="4" t="n"/>
      <c r="I94" s="7" t="n"/>
      <c r="J94" s="4" t="n"/>
      <c r="K94" s="35" t="n"/>
      <c r="L94" s="36">
        <f>IF($A94="","",$I94*$K94)</f>
        <v/>
      </c>
      <c r="M94" s="35" t="n"/>
      <c r="N94" s="36">
        <f>IF($A94="","",$L94-$M94)</f>
        <v/>
      </c>
      <c r="O94" s="4" t="n"/>
      <c r="P94" s="34" t="n"/>
      <c r="Q94" s="10">
        <f>IF($A94="","",IF($N94&lt;=0,"Pago",IF($P94&lt;TODAY(),"Atrasado","Em aberto")))</f>
        <v/>
      </c>
      <c r="R94" s="11">
        <f>IF($C94="","",IFERROR(VLOOKUP($C94,'Listas e Instruções'!$A$5:$B$13,2,FALSE),0))</f>
        <v/>
      </c>
      <c r="S94" s="6" t="n"/>
    </row>
    <row r="95" ht="34" customHeight="1">
      <c r="A95" s="4" t="n"/>
      <c r="B95" s="34" t="n"/>
      <c r="C95" s="4" t="n"/>
      <c r="D95" s="4" t="n"/>
      <c r="E95" s="6" t="n"/>
      <c r="F95" s="6" t="n"/>
      <c r="G95" s="4" t="n"/>
      <c r="H95" s="4" t="n"/>
      <c r="I95" s="7" t="n"/>
      <c r="J95" s="4" t="n"/>
      <c r="K95" s="35" t="n"/>
      <c r="L95" s="37">
        <f>IF($A95="","",$I95*$K95)</f>
        <v/>
      </c>
      <c r="M95" s="35" t="n"/>
      <c r="N95" s="37">
        <f>IF($A95="","",$L95-$M95)</f>
        <v/>
      </c>
      <c r="O95" s="4" t="n"/>
      <c r="P95" s="34" t="n"/>
      <c r="Q95" s="13">
        <f>IF($A95="","",IF($N95&lt;=0,"Pago",IF($P95&lt;TODAY(),"Atrasado","Em aberto")))</f>
        <v/>
      </c>
      <c r="R95" s="14">
        <f>IF($C95="","",IFERROR(VLOOKUP($C95,'Listas e Instruções'!$A$5:$B$13,2,FALSE),0))</f>
        <v/>
      </c>
      <c r="S95" s="6" t="n"/>
    </row>
    <row r="96" ht="34" customHeight="1">
      <c r="A96" s="4" t="n"/>
      <c r="B96" s="34" t="n"/>
      <c r="C96" s="4" t="n"/>
      <c r="D96" s="4" t="n"/>
      <c r="E96" s="6" t="n"/>
      <c r="F96" s="6" t="n"/>
      <c r="G96" s="4" t="n"/>
      <c r="H96" s="4" t="n"/>
      <c r="I96" s="7" t="n"/>
      <c r="J96" s="4" t="n"/>
      <c r="K96" s="35" t="n"/>
      <c r="L96" s="36">
        <f>IF($A96="","",$I96*$K96)</f>
        <v/>
      </c>
      <c r="M96" s="35" t="n"/>
      <c r="N96" s="36">
        <f>IF($A96="","",$L96-$M96)</f>
        <v/>
      </c>
      <c r="O96" s="4" t="n"/>
      <c r="P96" s="34" t="n"/>
      <c r="Q96" s="10">
        <f>IF($A96="","",IF($N96&lt;=0,"Pago",IF($P96&lt;TODAY(),"Atrasado","Em aberto")))</f>
        <v/>
      </c>
      <c r="R96" s="11">
        <f>IF($C96="","",IFERROR(VLOOKUP($C96,'Listas e Instruções'!$A$5:$B$13,2,FALSE),0))</f>
        <v/>
      </c>
      <c r="S96" s="6" t="n"/>
    </row>
    <row r="97" ht="34" customHeight="1">
      <c r="A97" s="4" t="n"/>
      <c r="B97" s="34" t="n"/>
      <c r="C97" s="4" t="n"/>
      <c r="D97" s="4" t="n"/>
      <c r="E97" s="6" t="n"/>
      <c r="F97" s="6" t="n"/>
      <c r="G97" s="4" t="n"/>
      <c r="H97" s="4" t="n"/>
      <c r="I97" s="7" t="n"/>
      <c r="J97" s="4" t="n"/>
      <c r="K97" s="35" t="n"/>
      <c r="L97" s="37">
        <f>IF($A97="","",$I97*$K97)</f>
        <v/>
      </c>
      <c r="M97" s="35" t="n"/>
      <c r="N97" s="37">
        <f>IF($A97="","",$L97-$M97)</f>
        <v/>
      </c>
      <c r="O97" s="4" t="n"/>
      <c r="P97" s="34" t="n"/>
      <c r="Q97" s="13">
        <f>IF($A97="","",IF($N97&lt;=0,"Pago",IF($P97&lt;TODAY(),"Atrasado","Em aberto")))</f>
        <v/>
      </c>
      <c r="R97" s="14">
        <f>IF($C97="","",IFERROR(VLOOKUP($C97,'Listas e Instruções'!$A$5:$B$13,2,FALSE),0))</f>
        <v/>
      </c>
      <c r="S97" s="6" t="n"/>
    </row>
    <row r="98" ht="34" customHeight="1">
      <c r="A98" s="4" t="n"/>
      <c r="B98" s="34" t="n"/>
      <c r="C98" s="4" t="n"/>
      <c r="D98" s="4" t="n"/>
      <c r="E98" s="6" t="n"/>
      <c r="F98" s="6" t="n"/>
      <c r="G98" s="4" t="n"/>
      <c r="H98" s="4" t="n"/>
      <c r="I98" s="7" t="n"/>
      <c r="J98" s="4" t="n"/>
      <c r="K98" s="35" t="n"/>
      <c r="L98" s="36">
        <f>IF($A98="","",$I98*$K98)</f>
        <v/>
      </c>
      <c r="M98" s="35" t="n"/>
      <c r="N98" s="36">
        <f>IF($A98="","",$L98-$M98)</f>
        <v/>
      </c>
      <c r="O98" s="4" t="n"/>
      <c r="P98" s="34" t="n"/>
      <c r="Q98" s="10">
        <f>IF($A98="","",IF($N98&lt;=0,"Pago",IF($P98&lt;TODAY(),"Atrasado","Em aberto")))</f>
        <v/>
      </c>
      <c r="R98" s="11">
        <f>IF($C98="","",IFERROR(VLOOKUP($C98,'Listas e Instruções'!$A$5:$B$13,2,FALSE),0))</f>
        <v/>
      </c>
      <c r="S98" s="6" t="n"/>
    </row>
    <row r="99" ht="34" customHeight="1">
      <c r="A99" s="4" t="n"/>
      <c r="B99" s="34" t="n"/>
      <c r="C99" s="4" t="n"/>
      <c r="D99" s="4" t="n"/>
      <c r="E99" s="6" t="n"/>
      <c r="F99" s="6" t="n"/>
      <c r="G99" s="4" t="n"/>
      <c r="H99" s="4" t="n"/>
      <c r="I99" s="7" t="n"/>
      <c r="J99" s="4" t="n"/>
      <c r="K99" s="35" t="n"/>
      <c r="L99" s="37">
        <f>IF($A99="","",$I99*$K99)</f>
        <v/>
      </c>
      <c r="M99" s="35" t="n"/>
      <c r="N99" s="37">
        <f>IF($A99="","",$L99-$M99)</f>
        <v/>
      </c>
      <c r="O99" s="4" t="n"/>
      <c r="P99" s="34" t="n"/>
      <c r="Q99" s="13">
        <f>IF($A99="","",IF($N99&lt;=0,"Pago",IF($P99&lt;TODAY(),"Atrasado","Em aberto")))</f>
        <v/>
      </c>
      <c r="R99" s="14">
        <f>IF($C99="","",IFERROR(VLOOKUP($C99,'Listas e Instruções'!$A$5:$B$13,2,FALSE),0))</f>
        <v/>
      </c>
      <c r="S99" s="6" t="n"/>
    </row>
    <row r="100" ht="34" customHeight="1">
      <c r="A100" s="4" t="n"/>
      <c r="B100" s="34" t="n"/>
      <c r="C100" s="4" t="n"/>
      <c r="D100" s="4" t="n"/>
      <c r="E100" s="6" t="n"/>
      <c r="F100" s="6" t="n"/>
      <c r="G100" s="4" t="n"/>
      <c r="H100" s="4" t="n"/>
      <c r="I100" s="7" t="n"/>
      <c r="J100" s="4" t="n"/>
      <c r="K100" s="35" t="n"/>
      <c r="L100" s="36">
        <f>IF($A100="","",$I100*$K100)</f>
        <v/>
      </c>
      <c r="M100" s="35" t="n"/>
      <c r="N100" s="36">
        <f>IF($A100="","",$L100-$M100)</f>
        <v/>
      </c>
      <c r="O100" s="4" t="n"/>
      <c r="P100" s="34" t="n"/>
      <c r="Q100" s="10">
        <f>IF($A100="","",IF($N100&lt;=0,"Pago",IF($P100&lt;TODAY(),"Atrasado","Em aberto")))</f>
        <v/>
      </c>
      <c r="R100" s="11">
        <f>IF($C100="","",IFERROR(VLOOKUP($C100,'Listas e Instruções'!$A$5:$B$13,2,FALSE),0))</f>
        <v/>
      </c>
      <c r="S100" s="6" t="n"/>
    </row>
    <row r="101" ht="34" customHeight="1">
      <c r="A101" s="4" t="n"/>
      <c r="B101" s="34" t="n"/>
      <c r="C101" s="4" t="n"/>
      <c r="D101" s="4" t="n"/>
      <c r="E101" s="6" t="n"/>
      <c r="F101" s="6" t="n"/>
      <c r="G101" s="4" t="n"/>
      <c r="H101" s="4" t="n"/>
      <c r="I101" s="7" t="n"/>
      <c r="J101" s="4" t="n"/>
      <c r="K101" s="35" t="n"/>
      <c r="L101" s="37">
        <f>IF($A101="","",$I101*$K101)</f>
        <v/>
      </c>
      <c r="M101" s="35" t="n"/>
      <c r="N101" s="37">
        <f>IF($A101="","",$L101-$M101)</f>
        <v/>
      </c>
      <c r="O101" s="4" t="n"/>
      <c r="P101" s="34" t="n"/>
      <c r="Q101" s="13">
        <f>IF($A101="","",IF($N101&lt;=0,"Pago",IF($P101&lt;TODAY(),"Atrasado","Em aberto")))</f>
        <v/>
      </c>
      <c r="R101" s="14">
        <f>IF($C101="","",IFERROR(VLOOKUP($C101,'Listas e Instruções'!$A$5:$B$13,2,FALSE),0))</f>
        <v/>
      </c>
      <c r="S101" s="6" t="n"/>
    </row>
    <row r="102" ht="34" customHeight="1">
      <c r="A102" s="4" t="n"/>
      <c r="B102" s="34" t="n"/>
      <c r="C102" s="4" t="n"/>
      <c r="D102" s="4" t="n"/>
      <c r="E102" s="6" t="n"/>
      <c r="F102" s="6" t="n"/>
      <c r="G102" s="4" t="n"/>
      <c r="H102" s="4" t="n"/>
      <c r="I102" s="7" t="n"/>
      <c r="J102" s="4" t="n"/>
      <c r="K102" s="35" t="n"/>
      <c r="L102" s="36">
        <f>IF($A102="","",$I102*$K102)</f>
        <v/>
      </c>
      <c r="M102" s="35" t="n"/>
      <c r="N102" s="36">
        <f>IF($A102="","",$L102-$M102)</f>
        <v/>
      </c>
      <c r="O102" s="4" t="n"/>
      <c r="P102" s="34" t="n"/>
      <c r="Q102" s="10">
        <f>IF($A102="","",IF($N102&lt;=0,"Pago",IF($P102&lt;TODAY(),"Atrasado","Em aberto")))</f>
        <v/>
      </c>
      <c r="R102" s="11">
        <f>IF($C102="","",IFERROR(VLOOKUP($C102,'Listas e Instruções'!$A$5:$B$13,2,FALSE),0))</f>
        <v/>
      </c>
      <c r="S102" s="6" t="n"/>
    </row>
    <row r="103" ht="34" customHeight="1">
      <c r="A103" s="4" t="n"/>
      <c r="B103" s="34" t="n"/>
      <c r="C103" s="4" t="n"/>
      <c r="D103" s="4" t="n"/>
      <c r="E103" s="6" t="n"/>
      <c r="F103" s="6" t="n"/>
      <c r="G103" s="4" t="n"/>
      <c r="H103" s="4" t="n"/>
      <c r="I103" s="7" t="n"/>
      <c r="J103" s="4" t="n"/>
      <c r="K103" s="35" t="n"/>
      <c r="L103" s="37">
        <f>IF($A103="","",$I103*$K103)</f>
        <v/>
      </c>
      <c r="M103" s="35" t="n"/>
      <c r="N103" s="37">
        <f>IF($A103="","",$L103-$M103)</f>
        <v/>
      </c>
      <c r="O103" s="4" t="n"/>
      <c r="P103" s="34" t="n"/>
      <c r="Q103" s="13">
        <f>IF($A103="","",IF($N103&lt;=0,"Pago",IF($P103&lt;TODAY(),"Atrasado","Em aberto")))</f>
        <v/>
      </c>
      <c r="R103" s="14">
        <f>IF($C103="","",IFERROR(VLOOKUP($C103,'Listas e Instruções'!$A$5:$B$13,2,FALSE),0))</f>
        <v/>
      </c>
      <c r="S103" s="6" t="n"/>
    </row>
  </sheetData>
  <autoFilter ref="A3:S103"/>
  <mergeCells count="1">
    <mergeCell ref="A1:S1"/>
  </mergeCells>
  <conditionalFormatting sqref="A4:S103">
    <cfRule type="expression" priority="1" dxfId="0" stopIfTrue="0">
      <formula>AND($A4&lt;&gt;"",$Q4="Pago")</formula>
    </cfRule>
    <cfRule type="expression" priority="2" dxfId="1" stopIfTrue="0">
      <formula>AND($A4&lt;&gt;"",OR($Q4="Atrasado",$N4&lt;0))</formula>
    </cfRule>
  </conditionalFormatting>
  <dataValidations count="7">
    <dataValidation sqref="C4:C103" showErrorMessage="1" showInputMessage="1" allowBlank="1" promptTitle="Categoria da reforma" prompt="Escolha uma categoria para organizar os indicadores." type="list">
      <formula1>='Listas e Instruções'!$A$5:$A$13</formula1>
    </dataValidation>
    <dataValidation sqref="D4:D103" showErrorMessage="1" showInputMessage="1" allowBlank="1" promptTitle="Ambiente" prompt="Escolha o ambiente atendido pelo item." type="list">
      <formula1>='Listas e Instruções'!$D$5:$D$11</formula1>
    </dataValidation>
    <dataValidation sqref="J4:J103" showErrorMessage="1" showInputMessage="1" allowBlank="1" promptTitle="Unidade" prompt="Escolha a unidade de medida adequada." type="list">
      <formula1>='Listas e Instruções'!$J$5:$J$11</formula1>
    </dataValidation>
    <dataValidation sqref="O4:O103" showErrorMessage="1" showInputMessage="1" allowBlank="1" promptTitle="Forma de pagamento" prompt="Escolha como o pagamento será realizado." type="list">
      <formula1>='Listas e Instruções'!$H$5:$H$10</formula1>
    </dataValidation>
    <dataValidation sqref="I4:I103" showErrorMessage="1" showInputMessage="1" allowBlank="1" errorTitle="Quantidade inválida" error="Informe uma quantidade maior que zero." type="decimal" operator="greaterThan">
      <formula1>0</formula1>
    </dataValidation>
    <dataValidation sqref="K4:K103" showErrorMessage="1" showInputMessage="1" allowBlank="1" errorTitle="Valor inválido" error="Informe um valor unitário igual ou maior que zero." type="decimal" operator="greaterThanOrEqual">
      <formula1>0</formula1>
    </dataValidation>
    <dataValidation sqref="M4:M103" showErrorMessage="1" showInputMessage="1" allowBlank="1" errorTitle="Valor inválido" error="Informe um valor pago igual ou maior que zero.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16" customWidth="1" min="5" max="5"/>
    <col width="4" customWidth="1" min="6" max="6"/>
    <col width="15" customWidth="1" min="7" max="7"/>
    <col width="18" customWidth="1" min="8" max="8"/>
    <col width="18" customWidth="1" min="9" max="9"/>
    <col width="18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</cols>
  <sheetData>
    <row r="1" ht="28" customHeight="1">
      <c r="A1" s="1" t="inlineStr">
        <is>
          <t>Resumo Financeiro da Reforma</t>
        </is>
      </c>
    </row>
    <row r="2">
      <c r="A2" s="2" t="inlineStr">
        <is>
          <t>Visão consolidada de orçamento, pagamentos, saldos e andamento por categoria.</t>
        </is>
      </c>
    </row>
    <row r="3">
      <c r="A3" s="15" t="inlineStr">
        <is>
          <t>Indicadores principais</t>
        </is>
      </c>
      <c r="B3" s="15" t="inlineStr">
        <is>
          <t>Valor</t>
        </is>
      </c>
    </row>
    <row r="4">
      <c r="A4" s="16" t="inlineStr">
        <is>
          <t>Orçamento total previsto</t>
        </is>
      </c>
      <c r="B4" s="38">
        <f>SUM('Orçamento Reforma'!$L$4:$L$103)</f>
        <v/>
      </c>
    </row>
    <row r="5">
      <c r="A5" s="18" t="inlineStr">
        <is>
          <t>Total pago</t>
        </is>
      </c>
      <c r="B5" s="38">
        <f>SUM('Orçamento Reforma'!$M$4:$M$103)</f>
        <v/>
      </c>
    </row>
    <row r="6">
      <c r="A6" s="16" t="inlineStr">
        <is>
          <t>Saldo a pagar</t>
        </is>
      </c>
      <c r="B6" s="38">
        <f>SUM('Orçamento Reforma'!$N$4:$N$103)</f>
        <v/>
      </c>
    </row>
    <row r="7">
      <c r="A7" s="18" t="inlineStr">
        <is>
          <t>Percentual financeiro executado</t>
        </is>
      </c>
      <c r="B7" s="19">
        <f>IFERROR(B5/B4,0)</f>
        <v/>
      </c>
    </row>
    <row r="8">
      <c r="A8" s="16" t="inlineStr">
        <is>
          <t>Quantidade total de itens</t>
        </is>
      </c>
      <c r="B8" s="20">
        <f>COUNTIF('Orçamento Reforma'!$A$4:$A$103,"&gt;0")</f>
        <v/>
      </c>
    </row>
    <row r="9">
      <c r="A9" s="18" t="inlineStr">
        <is>
          <t>Itens pagos</t>
        </is>
      </c>
      <c r="B9" s="20">
        <f>COUNTIF('Orçamento Reforma'!$Q$4:$Q$103,"Pago")</f>
        <v/>
      </c>
    </row>
    <row r="10">
      <c r="A10" s="16" t="inlineStr">
        <is>
          <t>Itens em aberto</t>
        </is>
      </c>
      <c r="B10" s="20">
        <f>COUNTIF('Orçamento Reforma'!$Q$4:$Q$103,"Em aberto")</f>
        <v/>
      </c>
    </row>
    <row r="11">
      <c r="A11" s="18" t="inlineStr">
        <is>
          <t>Itens atrasados</t>
        </is>
      </c>
      <c r="B11" s="20">
        <f>COUNTIF('Orçamento Reforma'!$Q$4:$Q$103,"Atrasado")</f>
        <v/>
      </c>
    </row>
    <row r="12">
      <c r="A12" s="16" t="inlineStr">
        <is>
          <t>Média dos valores previstos</t>
        </is>
      </c>
      <c r="B12" s="38">
        <f>IFERROR(AVERAGE('Orçamento Reforma'!$L$4:$L$103),0)</f>
        <v/>
      </c>
    </row>
    <row r="13"/>
    <row r="14"/>
    <row r="15"/>
    <row r="16">
      <c r="A16" s="3" t="inlineStr">
        <is>
          <t>Categoria</t>
        </is>
      </c>
      <c r="B16" s="3" t="inlineStr">
        <is>
          <t>Orçamento previsto</t>
        </is>
      </c>
      <c r="C16" s="3" t="inlineStr">
        <is>
          <t>Valor pago</t>
        </is>
      </c>
      <c r="D16" s="3" t="inlineStr">
        <is>
          <t>Saldo</t>
        </is>
      </c>
      <c r="E16" s="3" t="inlineStr">
        <is>
          <t>% executado</t>
        </is>
      </c>
      <c r="G16" s="3" t="inlineStr">
        <is>
          <t>Mês de vencimento</t>
        </is>
      </c>
      <c r="H16" s="3" t="inlineStr">
        <is>
          <t>Previsto</t>
        </is>
      </c>
      <c r="I16" s="3" t="inlineStr">
        <is>
          <t>Pago</t>
        </is>
      </c>
      <c r="J16" s="3" t="inlineStr">
        <is>
          <t>Saldo</t>
        </is>
      </c>
    </row>
    <row r="17">
      <c r="A17" s="16" t="inlineStr">
        <is>
          <t>Mão de obra</t>
        </is>
      </c>
      <c r="B17" s="39">
        <f>IF($A17="","",SUMIF('Orçamento Reforma'!$C$4:$C$103,A17,'Orçamento Reforma'!$L$4:$L$103))</f>
        <v/>
      </c>
      <c r="C17" s="39">
        <f>IF($A17="","",SUMIF('Orçamento Reforma'!$C$4:$C$103,A17,'Orçamento Reforma'!$M$4:$M$103))</f>
        <v/>
      </c>
      <c r="D17" s="39">
        <f>IF($A17="","",B17-C17)</f>
        <v/>
      </c>
      <c r="E17" s="22">
        <f>IF($A17="","",IFERROR(C17/B17,0))</f>
        <v/>
      </c>
      <c r="G17" s="40" t="n">
        <v>46023</v>
      </c>
      <c r="H17" s="39">
        <f>IF($G17="","",SUMIFS('Orçamento Reforma'!$L$4:$L$103,'Orçamento Reforma'!$P$4:$P$103,"&gt;="&amp;$G17,'Orçamento Reforma'!$P$4:$P$103,"&lt;"&amp;$G18))</f>
        <v/>
      </c>
      <c r="I17" s="39">
        <f>IF($G17="","",SUMIFS('Orçamento Reforma'!$M$4:$M$103,'Orçamento Reforma'!$P$4:$P$103,"&gt;="&amp;$G17,'Orçamento Reforma'!$P$4:$P$103,"&lt;"&amp;$G18))</f>
        <v/>
      </c>
      <c r="J17" s="39">
        <f>IF($G17="","",H17-I17)</f>
        <v/>
      </c>
    </row>
    <row r="18">
      <c r="A18" s="18" t="inlineStr">
        <is>
          <t>Materiais</t>
        </is>
      </c>
      <c r="B18" s="41">
        <f>IF($A18="","",SUMIF('Orçamento Reforma'!$C$4:$C$103,A18,'Orçamento Reforma'!$L$4:$L$103))</f>
        <v/>
      </c>
      <c r="C18" s="41">
        <f>IF($A18="","",SUMIF('Orçamento Reforma'!$C$4:$C$103,A18,'Orçamento Reforma'!$M$4:$M$103))</f>
        <v/>
      </c>
      <c r="D18" s="41">
        <f>IF($A18="","",B18-C18)</f>
        <v/>
      </c>
      <c r="E18" s="25">
        <f>IF($A18="","",IFERROR(C18/B18,0))</f>
        <v/>
      </c>
      <c r="G18" s="42" t="n">
        <v>46054</v>
      </c>
      <c r="H18" s="41">
        <f>IF($G18="","",SUMIFS('Orçamento Reforma'!$L$4:$L$103,'Orçamento Reforma'!$P$4:$P$103,"&gt;="&amp;$G18,'Orçamento Reforma'!$P$4:$P$103,"&lt;"&amp;$G19))</f>
        <v/>
      </c>
      <c r="I18" s="41">
        <f>IF($G18="","",SUMIFS('Orçamento Reforma'!$M$4:$M$103,'Orçamento Reforma'!$P$4:$P$103,"&gt;="&amp;$G18,'Orçamento Reforma'!$P$4:$P$103,"&lt;"&amp;$G19))</f>
        <v/>
      </c>
      <c r="J18" s="41">
        <f>IF($G18="","",H18-I18)</f>
        <v/>
      </c>
    </row>
    <row r="19">
      <c r="A19" s="16" t="inlineStr">
        <is>
          <t>Elétrica</t>
        </is>
      </c>
      <c r="B19" s="39">
        <f>IF($A19="","",SUMIF('Orçamento Reforma'!$C$4:$C$103,A19,'Orçamento Reforma'!$L$4:$L$103))</f>
        <v/>
      </c>
      <c r="C19" s="39">
        <f>IF($A19="","",SUMIF('Orçamento Reforma'!$C$4:$C$103,A19,'Orçamento Reforma'!$M$4:$M$103))</f>
        <v/>
      </c>
      <c r="D19" s="39">
        <f>IF($A19="","",B19-C19)</f>
        <v/>
      </c>
      <c r="E19" s="22">
        <f>IF($A19="","",IFERROR(C19/B19,0))</f>
        <v/>
      </c>
      <c r="G19" s="40" t="n">
        <v>46082</v>
      </c>
      <c r="H19" s="39">
        <f>IF($G19="","",SUMIFS('Orçamento Reforma'!$L$4:$L$103,'Orçamento Reforma'!$P$4:$P$103,"&gt;="&amp;$G19,'Orçamento Reforma'!$P$4:$P$103,"&lt;"&amp;$G20))</f>
        <v/>
      </c>
      <c r="I19" s="39">
        <f>IF($G19="","",SUMIFS('Orçamento Reforma'!$M$4:$M$103,'Orçamento Reforma'!$P$4:$P$103,"&gt;="&amp;$G19,'Orçamento Reforma'!$P$4:$P$103,"&lt;"&amp;$G20))</f>
        <v/>
      </c>
      <c r="J19" s="39">
        <f>IF($G19="","",H19-I19)</f>
        <v/>
      </c>
    </row>
    <row r="20">
      <c r="A20" s="18" t="inlineStr">
        <is>
          <t>Hidráulica</t>
        </is>
      </c>
      <c r="B20" s="41">
        <f>IF($A20="","",SUMIF('Orçamento Reforma'!$C$4:$C$103,A20,'Orçamento Reforma'!$L$4:$L$103))</f>
        <v/>
      </c>
      <c r="C20" s="41">
        <f>IF($A20="","",SUMIF('Orçamento Reforma'!$C$4:$C$103,A20,'Orçamento Reforma'!$M$4:$M$103))</f>
        <v/>
      </c>
      <c r="D20" s="41">
        <f>IF($A20="","",B20-C20)</f>
        <v/>
      </c>
      <c r="E20" s="25">
        <f>IF($A20="","",IFERROR(C20/B20,0))</f>
        <v/>
      </c>
      <c r="G20" s="42" t="n">
        <v>46113</v>
      </c>
      <c r="H20" s="41">
        <f>IF($G20="","",SUMIFS('Orçamento Reforma'!$L$4:$L$103,'Orçamento Reforma'!$P$4:$P$103,"&gt;="&amp;$G20,'Orçamento Reforma'!$P$4:$P$103,"&lt;"&amp;$G21))</f>
        <v/>
      </c>
      <c r="I20" s="41">
        <f>IF($G20="","",SUMIFS('Orçamento Reforma'!$M$4:$M$103,'Orçamento Reforma'!$P$4:$P$103,"&gt;="&amp;$G20,'Orçamento Reforma'!$P$4:$P$103,"&lt;"&amp;$G21))</f>
        <v/>
      </c>
      <c r="J20" s="41">
        <f>IF($G20="","",H20-I20)</f>
        <v/>
      </c>
    </row>
    <row r="21">
      <c r="A21" s="16" t="inlineStr">
        <is>
          <t>Pintura</t>
        </is>
      </c>
      <c r="B21" s="39">
        <f>IF($A21="","",SUMIF('Orçamento Reforma'!$C$4:$C$103,A21,'Orçamento Reforma'!$L$4:$L$103))</f>
        <v/>
      </c>
      <c r="C21" s="39">
        <f>IF($A21="","",SUMIF('Orçamento Reforma'!$C$4:$C$103,A21,'Orçamento Reforma'!$M$4:$M$103))</f>
        <v/>
      </c>
      <c r="D21" s="39">
        <f>IF($A21="","",B21-C21)</f>
        <v/>
      </c>
      <c r="E21" s="22">
        <f>IF($A21="","",IFERROR(C21/B21,0))</f>
        <v/>
      </c>
      <c r="G21" s="40" t="n">
        <v>46143</v>
      </c>
      <c r="H21" s="39">
        <f>IF($G21="","",SUMIFS('Orçamento Reforma'!$L$4:$L$103,'Orçamento Reforma'!$P$4:$P$103,"&gt;="&amp;$G21,'Orçamento Reforma'!$P$4:$P$103,"&lt;"&amp;$G22))</f>
        <v/>
      </c>
      <c r="I21" s="39">
        <f>IF($G21="","",SUMIFS('Orçamento Reforma'!$M$4:$M$103,'Orçamento Reforma'!$P$4:$P$103,"&gt;="&amp;$G21,'Orçamento Reforma'!$P$4:$P$103,"&lt;"&amp;$G22))</f>
        <v/>
      </c>
      <c r="J21" s="39">
        <f>IF($G21="","",H21-I21)</f>
        <v/>
      </c>
    </row>
    <row r="22">
      <c r="A22" s="18" t="inlineStr">
        <is>
          <t>Marcenaria</t>
        </is>
      </c>
      <c r="B22" s="41">
        <f>IF($A22="","",SUMIF('Orçamento Reforma'!$C$4:$C$103,A22,'Orçamento Reforma'!$L$4:$L$103))</f>
        <v/>
      </c>
      <c r="C22" s="41">
        <f>IF($A22="","",SUMIF('Orçamento Reforma'!$C$4:$C$103,A22,'Orçamento Reforma'!$M$4:$M$103))</f>
        <v/>
      </c>
      <c r="D22" s="41">
        <f>IF($A22="","",B22-C22)</f>
        <v/>
      </c>
      <c r="E22" s="25">
        <f>IF($A22="","",IFERROR(C22/B22,0))</f>
        <v/>
      </c>
      <c r="G22" s="42" t="n">
        <v>46174</v>
      </c>
      <c r="H22" s="41">
        <f>IF($G22="","",SUMIFS('Orçamento Reforma'!$L$4:$L$103,'Orçamento Reforma'!$P$4:$P$103,"&gt;="&amp;$G22,'Orçamento Reforma'!$P$4:$P$103,"&lt;"&amp;$G23))</f>
        <v/>
      </c>
      <c r="I22" s="41">
        <f>IF($G22="","",SUMIFS('Orçamento Reforma'!$M$4:$M$103,'Orçamento Reforma'!$P$4:$P$103,"&gt;="&amp;$G22,'Orçamento Reforma'!$P$4:$P$103,"&lt;"&amp;$G23))</f>
        <v/>
      </c>
      <c r="J22" s="41">
        <f>IF($G22="","",H22-I22)</f>
        <v/>
      </c>
    </row>
    <row r="23">
      <c r="A23" s="16" t="inlineStr">
        <is>
          <t>Pisos e revestimentos</t>
        </is>
      </c>
      <c r="B23" s="39">
        <f>IF($A23="","",SUMIF('Orçamento Reforma'!$C$4:$C$103,A23,'Orçamento Reforma'!$L$4:$L$103))</f>
        <v/>
      </c>
      <c r="C23" s="39">
        <f>IF($A23="","",SUMIF('Orçamento Reforma'!$C$4:$C$103,A23,'Orçamento Reforma'!$M$4:$M$103))</f>
        <v/>
      </c>
      <c r="D23" s="39">
        <f>IF($A23="","",B23-C23)</f>
        <v/>
      </c>
      <c r="E23" s="22">
        <f>IF($A23="","",IFERROR(C23/B23,0))</f>
        <v/>
      </c>
      <c r="G23" s="40" t="n">
        <v>46204</v>
      </c>
      <c r="H23" s="39">
        <f>IF($G23="","",SUMIFS('Orçamento Reforma'!$L$4:$L$103,'Orçamento Reforma'!$P$4:$P$103,"&gt;="&amp;$G23,'Orçamento Reforma'!$P$4:$P$103,"&lt;"&amp;$G24))</f>
        <v/>
      </c>
      <c r="I23" s="39">
        <f>IF($G23="","",SUMIFS('Orçamento Reforma'!$M$4:$M$103,'Orçamento Reforma'!$P$4:$P$103,"&gt;="&amp;$G23,'Orçamento Reforma'!$P$4:$P$103,"&lt;"&amp;$G24))</f>
        <v/>
      </c>
      <c r="J23" s="39">
        <f>IF($G23="","",H23-I23)</f>
        <v/>
      </c>
    </row>
    <row r="24">
      <c r="A24" s="18" t="inlineStr">
        <is>
          <t>Iluminação</t>
        </is>
      </c>
      <c r="B24" s="41">
        <f>IF($A24="","",SUMIF('Orçamento Reforma'!$C$4:$C$103,A24,'Orçamento Reforma'!$L$4:$L$103))</f>
        <v/>
      </c>
      <c r="C24" s="41">
        <f>IF($A24="","",SUMIF('Orçamento Reforma'!$C$4:$C$103,A24,'Orçamento Reforma'!$M$4:$M$103))</f>
        <v/>
      </c>
      <c r="D24" s="41">
        <f>IF($A24="","",B24-C24)</f>
        <v/>
      </c>
      <c r="E24" s="25">
        <f>IF($A24="","",IFERROR(C24/B24,0))</f>
        <v/>
      </c>
      <c r="G24" s="42" t="n">
        <v>46235</v>
      </c>
      <c r="H24" s="41">
        <f>IF($G24="","",SUMIFS('Orçamento Reforma'!$L$4:$L$103,'Orçamento Reforma'!$P$4:$P$103,"&gt;="&amp;$G24,'Orçamento Reforma'!$P$4:$P$103,"&lt;"&amp;$G25))</f>
        <v/>
      </c>
      <c r="I24" s="41">
        <f>IF($G24="","",SUMIFS('Orçamento Reforma'!$M$4:$M$103,'Orçamento Reforma'!$P$4:$P$103,"&gt;="&amp;$G24,'Orçamento Reforma'!$P$4:$P$103,"&lt;"&amp;$G25))</f>
        <v/>
      </c>
      <c r="J24" s="41">
        <f>IF($G24="","",H24-I24)</f>
        <v/>
      </c>
    </row>
    <row r="25">
      <c r="A25" s="16" t="inlineStr">
        <is>
          <t>Taxas</t>
        </is>
      </c>
      <c r="B25" s="39">
        <f>IF($A25="","",SUMIF('Orçamento Reforma'!$C$4:$C$103,A25,'Orçamento Reforma'!$L$4:$L$103))</f>
        <v/>
      </c>
      <c r="C25" s="39">
        <f>IF($A25="","",SUMIF('Orçamento Reforma'!$C$4:$C$103,A25,'Orçamento Reforma'!$M$4:$M$103))</f>
        <v/>
      </c>
      <c r="D25" s="39">
        <f>IF($A25="","",B25-C25)</f>
        <v/>
      </c>
      <c r="E25" s="22">
        <f>IF($A25="","",IFERROR(C25/B25,0))</f>
        <v/>
      </c>
      <c r="G25" s="40" t="n">
        <v>46266</v>
      </c>
      <c r="H25" s="39">
        <f>IF($G25="","",SUMIFS('Orçamento Reforma'!$L$4:$L$103,'Orçamento Reforma'!$P$4:$P$103,"&gt;="&amp;$G25,'Orçamento Reforma'!$P$4:$P$103,"&lt;"&amp;$G26))</f>
        <v/>
      </c>
      <c r="I25" s="39">
        <f>IF($G25="","",SUMIFS('Orçamento Reforma'!$M$4:$M$103,'Orçamento Reforma'!$P$4:$P$103,"&gt;="&amp;$G25,'Orçamento Reforma'!$P$4:$P$103,"&lt;"&amp;$G26))</f>
        <v/>
      </c>
      <c r="J25" s="39">
        <f>IF($G25="","",H25-I25)</f>
        <v/>
      </c>
    </row>
    <row r="26">
      <c r="A26" s="18" t="n"/>
      <c r="B26" s="41">
        <f>IF($A26="","",SUMIF('Orçamento Reforma'!$C$4:$C$103,A26,'Orçamento Reforma'!$L$4:$L$103))</f>
        <v/>
      </c>
      <c r="C26" s="41">
        <f>IF($A26="","",SUMIF('Orçamento Reforma'!$C$4:$C$103,A26,'Orçamento Reforma'!$M$4:$M$103))</f>
        <v/>
      </c>
      <c r="D26" s="41">
        <f>IF($A26="","",B26-C26)</f>
        <v/>
      </c>
      <c r="E26" s="25">
        <f>IF($A26="","",IFERROR(C26/B26,0))</f>
        <v/>
      </c>
      <c r="G26" s="42" t="n">
        <v>46296</v>
      </c>
      <c r="H26" s="41">
        <f>IF($G26="","",SUMIFS('Orçamento Reforma'!$L$4:$L$103,'Orçamento Reforma'!$P$4:$P$103,"&gt;="&amp;$G26,'Orçamento Reforma'!$P$4:$P$103,"&lt;"&amp;$G27))</f>
        <v/>
      </c>
      <c r="I26" s="41">
        <f>IF($G26="","",SUMIFS('Orçamento Reforma'!$M$4:$M$103,'Orçamento Reforma'!$P$4:$P$103,"&gt;="&amp;$G26,'Orçamento Reforma'!$P$4:$P$103,"&lt;"&amp;$G27))</f>
        <v/>
      </c>
      <c r="J26" s="41">
        <f>IF($G26="","",H26-I26)</f>
        <v/>
      </c>
    </row>
    <row r="27">
      <c r="A27" s="16" t="n"/>
      <c r="B27" s="39">
        <f>IF($A27="","",SUMIF('Orçamento Reforma'!$C$4:$C$103,A27,'Orçamento Reforma'!$L$4:$L$103))</f>
        <v/>
      </c>
      <c r="C27" s="39">
        <f>IF($A27="","",SUMIF('Orçamento Reforma'!$C$4:$C$103,A27,'Orçamento Reforma'!$M$4:$M$103))</f>
        <v/>
      </c>
      <c r="D27" s="39">
        <f>IF($A27="","",B27-C27)</f>
        <v/>
      </c>
      <c r="E27" s="22">
        <f>IF($A27="","",IFERROR(C27/B27,0))</f>
        <v/>
      </c>
      <c r="G27" s="40" t="n">
        <v>46327</v>
      </c>
      <c r="H27" s="39">
        <f>IF($G27="","",SUMIFS('Orçamento Reforma'!$L$4:$L$103,'Orçamento Reforma'!$P$4:$P$103,"&gt;="&amp;$G27,'Orçamento Reforma'!$P$4:$P$103,"&lt;"&amp;$G28))</f>
        <v/>
      </c>
      <c r="I27" s="39">
        <f>IF($G27="","",SUMIFS('Orçamento Reforma'!$M$4:$M$103,'Orçamento Reforma'!$P$4:$P$103,"&gt;="&amp;$G27,'Orçamento Reforma'!$P$4:$P$103,"&lt;"&amp;$G28))</f>
        <v/>
      </c>
      <c r="J27" s="39">
        <f>IF($G27="","",H27-I27)</f>
        <v/>
      </c>
    </row>
    <row r="28">
      <c r="A28" s="18" t="n"/>
      <c r="B28" s="41">
        <f>IF($A28="","",SUMIF('Orçamento Reforma'!$C$4:$C$103,A28,'Orçamento Reforma'!$L$4:$L$103))</f>
        <v/>
      </c>
      <c r="C28" s="41">
        <f>IF($A28="","",SUMIF('Orçamento Reforma'!$C$4:$C$103,A28,'Orçamento Reforma'!$M$4:$M$103))</f>
        <v/>
      </c>
      <c r="D28" s="41">
        <f>IF($A28="","",B28-C28)</f>
        <v/>
      </c>
      <c r="E28" s="25">
        <f>IF($A28="","",IFERROR(C28/B28,0))</f>
        <v/>
      </c>
      <c r="G28" s="42" t="n">
        <v>46357</v>
      </c>
      <c r="H28" s="41">
        <f>IF($G28="","",SUMIFS('Orçamento Reforma'!$L$4:$L$103,'Orçamento Reforma'!$P$4:$P$103,"&gt;="&amp;$G28,'Orçamento Reforma'!$P$4:$P$103,"&lt;="&amp;$G$29))</f>
        <v/>
      </c>
      <c r="I28" s="41">
        <f>IF($G28="","",SUMIFS('Orçamento Reforma'!$M$4:$M$103,'Orçamento Reforma'!$P$4:$P$103,"&gt;="&amp;$G28,'Orçamento Reforma'!$P$4:$P$103,"&lt;="&amp;$G$29))</f>
        <v/>
      </c>
      <c r="J28" s="41">
        <f>IF($G28="","",H28-I28)</f>
        <v/>
      </c>
    </row>
    <row r="29" hidden="1">
      <c r="A29" s="16" t="n"/>
      <c r="B29" s="39">
        <f>IF($A29="","",SUMIF('Orçamento Reforma'!$C$4:$C$103,A29,'Orçamento Reforma'!$L$4:$L$103))</f>
        <v/>
      </c>
      <c r="C29" s="39">
        <f>IF($A29="","",SUMIF('Orçamento Reforma'!$C$4:$C$103,A29,'Orçamento Reforma'!$M$4:$M$103))</f>
        <v/>
      </c>
      <c r="D29" s="39">
        <f>IF($A29="","",B29-C29)</f>
        <v/>
      </c>
      <c r="E29" s="22">
        <f>IF($A29="","",IFERROR(C29/B29,0))</f>
        <v/>
      </c>
      <c r="G29" s="40" t="n">
        <v>46387</v>
      </c>
      <c r="H29" s="39">
        <f>IF($G29="","",SUMIFS('Orçamento Reforma'!$L$4:$L$103,'Orçamento Reforma'!$P$4:$P$103,"&gt;="&amp;$G29,'Orçamento Reforma'!$P$4:$P$103,"&lt;"&amp;$G30))</f>
        <v/>
      </c>
      <c r="I29" s="39">
        <f>IF($G29="","",SUMIFS('Orçamento Reforma'!$M$4:$M$103,'Orçamento Reforma'!$P$4:$P$103,"&gt;="&amp;$G29,'Orçamento Reforma'!$P$4:$P$103,"&lt;"&amp;$G30))</f>
        <v/>
      </c>
      <c r="J29" s="39">
        <f>IF($G29="","",H29-I29)</f>
        <v/>
      </c>
    </row>
    <row r="30">
      <c r="A30" s="18" t="n"/>
      <c r="B30" s="41">
        <f>IF($A30="","",SUMIF('Orçamento Reforma'!$C$4:$C$103,A30,'Orçamento Reforma'!$L$4:$L$103))</f>
        <v/>
      </c>
      <c r="C30" s="41">
        <f>IF($A30="","",SUMIF('Orçamento Reforma'!$C$4:$C$103,A30,'Orçamento Reforma'!$M$4:$M$103))</f>
        <v/>
      </c>
      <c r="D30" s="41">
        <f>IF($A30="","",B30-C30)</f>
        <v/>
      </c>
      <c r="E30" s="25">
        <f>IF($A30="","",IFERROR(C30/B30,0))</f>
        <v/>
      </c>
      <c r="G30" s="42" t="n"/>
      <c r="H30" s="41">
        <f>IF($G30="","",SUMIFS('Orçamento Reforma'!$L$4:$L$103,'Orçamento Reforma'!$P$4:$P$103,"&gt;="&amp;$G30,'Orçamento Reforma'!$P$4:$P$103,"&lt;"&amp;$G31))</f>
        <v/>
      </c>
      <c r="I30" s="41">
        <f>IF($G30="","",SUMIFS('Orçamento Reforma'!$M$4:$M$103,'Orçamento Reforma'!$P$4:$P$103,"&gt;="&amp;$G30,'Orçamento Reforma'!$P$4:$P$103,"&lt;"&amp;$G31))</f>
        <v/>
      </c>
      <c r="J30" s="41">
        <f>IF($G30="","",H30-I30)</f>
        <v/>
      </c>
    </row>
    <row r="31">
      <c r="A31" s="16" t="n"/>
      <c r="B31" s="39">
        <f>IF($A31="","",SUMIF('Orçamento Reforma'!$C$4:$C$103,A31,'Orçamento Reforma'!$L$4:$L$103))</f>
        <v/>
      </c>
      <c r="C31" s="39">
        <f>IF($A31="","",SUMIF('Orçamento Reforma'!$C$4:$C$103,A31,'Orçamento Reforma'!$M$4:$M$103))</f>
        <v/>
      </c>
      <c r="D31" s="39">
        <f>IF($A31="","",B31-C31)</f>
        <v/>
      </c>
      <c r="E31" s="22">
        <f>IF($A31="","",IFERROR(C31/B31,0))</f>
        <v/>
      </c>
      <c r="G31" s="40" t="n"/>
      <c r="H31" s="39">
        <f>IF($G31="","",SUMIFS('Orçamento Reforma'!$L$4:$L$103,'Orçamento Reforma'!$P$4:$P$103,"&gt;="&amp;$G31,'Orçamento Reforma'!$P$4:$P$103,"&lt;"&amp;$G32))</f>
        <v/>
      </c>
      <c r="I31" s="39">
        <f>IF($G31="","",SUMIFS('Orçamento Reforma'!$M$4:$M$103,'Orçamento Reforma'!$P$4:$P$103,"&gt;="&amp;$G31,'Orçamento Reforma'!$P$4:$P$103,"&lt;"&amp;$G32))</f>
        <v/>
      </c>
      <c r="J31" s="39">
        <f>IF($G31="","",H31-I31)</f>
        <v/>
      </c>
    </row>
    <row r="32">
      <c r="A32" s="18" t="n"/>
      <c r="B32" s="41">
        <f>IF($A32="","",SUMIF('Orçamento Reforma'!$C$4:$C$103,A32,'Orçamento Reforma'!$L$4:$L$103))</f>
        <v/>
      </c>
      <c r="C32" s="41">
        <f>IF($A32="","",SUMIF('Orçamento Reforma'!$C$4:$C$103,A32,'Orçamento Reforma'!$M$4:$M$103))</f>
        <v/>
      </c>
      <c r="D32" s="41">
        <f>IF($A32="","",B32-C32)</f>
        <v/>
      </c>
      <c r="E32" s="25">
        <f>IF($A32="","",IFERROR(C32/B32,0))</f>
        <v/>
      </c>
      <c r="G32" s="42" t="n"/>
      <c r="H32" s="41">
        <f>IF($G32="","",SUMIFS('Orçamento Reforma'!$L$4:$L$103,'Orçamento Reforma'!$P$4:$P$103,"&gt;="&amp;$G32,'Orçamento Reforma'!$P$4:$P$103,"&lt;"&amp;$G33))</f>
        <v/>
      </c>
      <c r="I32" s="41">
        <f>IF($G32="","",SUMIFS('Orçamento Reforma'!$M$4:$M$103,'Orçamento Reforma'!$P$4:$P$103,"&gt;="&amp;$G32,'Orçamento Reforma'!$P$4:$P$103,"&lt;"&amp;$G33))</f>
        <v/>
      </c>
      <c r="J32" s="41">
        <f>IF($G32="","",H32-I32)</f>
        <v/>
      </c>
    </row>
    <row r="33">
      <c r="A33" s="16" t="n"/>
      <c r="B33" s="39">
        <f>IF($A33="","",SUMIF('Orçamento Reforma'!$C$4:$C$103,A33,'Orçamento Reforma'!$L$4:$L$103))</f>
        <v/>
      </c>
      <c r="C33" s="39">
        <f>IF($A33="","",SUMIF('Orçamento Reforma'!$C$4:$C$103,A33,'Orçamento Reforma'!$M$4:$M$103))</f>
        <v/>
      </c>
      <c r="D33" s="39">
        <f>IF($A33="","",B33-C33)</f>
        <v/>
      </c>
      <c r="E33" s="22">
        <f>IF($A33="","",IFERROR(C33/B33,0))</f>
        <v/>
      </c>
      <c r="G33" s="40" t="n"/>
      <c r="H33" s="39">
        <f>IF($G33="","",SUMIFS('Orçamento Reforma'!$L$4:$L$103,'Orçamento Reforma'!$P$4:$P$103,"&gt;="&amp;$G33,'Orçamento Reforma'!$P$4:$P$103,"&lt;"&amp;$G34))</f>
        <v/>
      </c>
      <c r="I33" s="39">
        <f>IF($G33="","",SUMIFS('Orçamento Reforma'!$M$4:$M$103,'Orçamento Reforma'!$P$4:$P$103,"&gt;="&amp;$G33,'Orçamento Reforma'!$P$4:$P$103,"&lt;"&amp;$G34))</f>
        <v/>
      </c>
      <c r="J33" s="39">
        <f>IF($G33="","",H33-I33)</f>
        <v/>
      </c>
    </row>
    <row r="34">
      <c r="A34" s="18" t="n"/>
      <c r="B34" s="41">
        <f>IF($A34="","",SUMIF('Orçamento Reforma'!$C$4:$C$103,A34,'Orçamento Reforma'!$L$4:$L$103))</f>
        <v/>
      </c>
      <c r="C34" s="41">
        <f>IF($A34="","",SUMIF('Orçamento Reforma'!$C$4:$C$103,A34,'Orçamento Reforma'!$M$4:$M$103))</f>
        <v/>
      </c>
      <c r="D34" s="41">
        <f>IF($A34="","",B34-C34)</f>
        <v/>
      </c>
      <c r="E34" s="25">
        <f>IF($A34="","",IFERROR(C34/B34,0))</f>
        <v/>
      </c>
      <c r="G34" s="42" t="n"/>
      <c r="H34" s="41">
        <f>IF($G34="","",SUMIFS('Orçamento Reforma'!$L$4:$L$103,'Orçamento Reforma'!$P$4:$P$103,"&gt;="&amp;$G34,'Orçamento Reforma'!$P$4:$P$103,"&lt;"&amp;$G35))</f>
        <v/>
      </c>
      <c r="I34" s="41">
        <f>IF($G34="","",SUMIFS('Orçamento Reforma'!$M$4:$M$103,'Orçamento Reforma'!$P$4:$P$103,"&gt;="&amp;$G34,'Orçamento Reforma'!$P$4:$P$103,"&lt;"&amp;$G35))</f>
        <v/>
      </c>
      <c r="J34" s="41">
        <f>IF($G34="","",H34-I34)</f>
        <v/>
      </c>
    </row>
    <row r="35">
      <c r="A35" s="16" t="n"/>
      <c r="B35" s="39">
        <f>IF($A35="","",SUMIF('Orçamento Reforma'!$C$4:$C$103,A35,'Orçamento Reforma'!$L$4:$L$103))</f>
        <v/>
      </c>
      <c r="C35" s="39">
        <f>IF($A35="","",SUMIF('Orçamento Reforma'!$C$4:$C$103,A35,'Orçamento Reforma'!$M$4:$M$103))</f>
        <v/>
      </c>
      <c r="D35" s="39">
        <f>IF($A35="","",B35-C35)</f>
        <v/>
      </c>
      <c r="E35" s="22">
        <f>IF($A35="","",IFERROR(C35/B35,0))</f>
        <v/>
      </c>
      <c r="G35" s="40" t="n"/>
      <c r="H35" s="39">
        <f>IF($G35="","",SUMIFS('Orçamento Reforma'!$L$4:$L$103,'Orçamento Reforma'!$P$4:$P$103,"&gt;="&amp;$G35,'Orçamento Reforma'!$P$4:$P$103,"&lt;"&amp;$G36))</f>
        <v/>
      </c>
      <c r="I35" s="39">
        <f>IF($G35="","",SUMIFS('Orçamento Reforma'!$M$4:$M$103,'Orçamento Reforma'!$P$4:$P$103,"&gt;="&amp;$G35,'Orçamento Reforma'!$P$4:$P$103,"&lt;"&amp;$G36))</f>
        <v/>
      </c>
      <c r="J35" s="39">
        <f>IF($G35="","",H35-I35)</f>
        <v/>
      </c>
    </row>
    <row r="36">
      <c r="A36" s="18" t="n"/>
      <c r="B36" s="41">
        <f>IF($A36="","",SUMIF('Orçamento Reforma'!$C$4:$C$103,A36,'Orçamento Reforma'!$L$4:$L$103))</f>
        <v/>
      </c>
      <c r="C36" s="41">
        <f>IF($A36="","",SUMIF('Orçamento Reforma'!$C$4:$C$103,A36,'Orçamento Reforma'!$M$4:$M$103))</f>
        <v/>
      </c>
      <c r="D36" s="41">
        <f>IF($A36="","",B36-C36)</f>
        <v/>
      </c>
      <c r="E36" s="25">
        <f>IF($A36="","",IFERROR(C36/B36,0))</f>
        <v/>
      </c>
      <c r="G36" s="42" t="n"/>
      <c r="H36" s="41">
        <f>IF($G36="","",SUMIFS('Orçamento Reforma'!$L$4:$L$103,'Orçamento Reforma'!$P$4:$P$103,"&gt;="&amp;$G36,'Orçamento Reforma'!$P$4:$P$103,"&lt;"&amp;$G37))</f>
        <v/>
      </c>
      <c r="I36" s="41">
        <f>IF($G36="","",SUMIFS('Orçamento Reforma'!$M$4:$M$103,'Orçamento Reforma'!$P$4:$P$103,"&gt;="&amp;$G36,'Orçamento Reforma'!$P$4:$P$103,"&lt;"&amp;$G37))</f>
        <v/>
      </c>
      <c r="J36" s="41">
        <f>IF($G36="","",H36-I36)</f>
        <v/>
      </c>
    </row>
    <row r="37">
      <c r="A37" s="16" t="n"/>
      <c r="B37" s="39">
        <f>IF($A37="","",SUMIF('Orçamento Reforma'!$C$4:$C$103,A37,'Orçamento Reforma'!$L$4:$L$103))</f>
        <v/>
      </c>
      <c r="C37" s="39">
        <f>IF($A37="","",SUMIF('Orçamento Reforma'!$C$4:$C$103,A37,'Orçamento Reforma'!$M$4:$M$103))</f>
        <v/>
      </c>
      <c r="D37" s="39">
        <f>IF($A37="","",B37-C37)</f>
        <v/>
      </c>
      <c r="E37" s="22">
        <f>IF($A37="","",IFERROR(C37/B37,0))</f>
        <v/>
      </c>
      <c r="G37" s="40" t="n"/>
      <c r="H37" s="39">
        <f>IF($G37="","",SUMIFS('Orçamento Reforma'!$L$4:$L$103,'Orçamento Reforma'!$P$4:$P$103,"&gt;="&amp;$G37,'Orçamento Reforma'!$P$4:$P$103,"&lt;"&amp;$G38))</f>
        <v/>
      </c>
      <c r="I37" s="39">
        <f>IF($G37="","",SUMIFS('Orçamento Reforma'!$M$4:$M$103,'Orçamento Reforma'!$P$4:$P$103,"&gt;="&amp;$G37,'Orçamento Reforma'!$P$4:$P$103,"&lt;"&amp;$G38))</f>
        <v/>
      </c>
      <c r="J37" s="39">
        <f>IF($G37="","",H37-I37)</f>
        <v/>
      </c>
    </row>
    <row r="38">
      <c r="A38" s="18" t="n"/>
      <c r="B38" s="41">
        <f>IF($A38="","",SUMIF('Orçamento Reforma'!$C$4:$C$103,A38,'Orçamento Reforma'!$L$4:$L$103))</f>
        <v/>
      </c>
      <c r="C38" s="41">
        <f>IF($A38="","",SUMIF('Orçamento Reforma'!$C$4:$C$103,A38,'Orçamento Reforma'!$M$4:$M$103))</f>
        <v/>
      </c>
      <c r="D38" s="41">
        <f>IF($A38="","",B38-C38)</f>
        <v/>
      </c>
      <c r="E38" s="25">
        <f>IF($A38="","",IFERROR(C38/B38,0))</f>
        <v/>
      </c>
      <c r="G38" s="42" t="n"/>
      <c r="H38" s="41">
        <f>IF($G38="","",SUMIFS('Orçamento Reforma'!$L$4:$L$103,'Orçamento Reforma'!$P$4:$P$103,"&gt;="&amp;$G38,'Orçamento Reforma'!$P$4:$P$103,"&lt;"&amp;$G39))</f>
        <v/>
      </c>
      <c r="I38" s="41">
        <f>IF($G38="","",SUMIFS('Orçamento Reforma'!$M$4:$M$103,'Orçamento Reforma'!$P$4:$P$103,"&gt;="&amp;$G38,'Orçamento Reforma'!$P$4:$P$103,"&lt;"&amp;$G39))</f>
        <v/>
      </c>
      <c r="J38" s="41">
        <f>IF($G38="","",H38-I38)</f>
        <v/>
      </c>
    </row>
    <row r="39">
      <c r="A39" s="16" t="n"/>
      <c r="B39" s="39">
        <f>IF($A39="","",SUMIF('Orçamento Reforma'!$C$4:$C$103,A39,'Orçamento Reforma'!$L$4:$L$103))</f>
        <v/>
      </c>
      <c r="C39" s="39">
        <f>IF($A39="","",SUMIF('Orçamento Reforma'!$C$4:$C$103,A39,'Orçamento Reforma'!$M$4:$M$103))</f>
        <v/>
      </c>
      <c r="D39" s="39">
        <f>IF($A39="","",B39-C39)</f>
        <v/>
      </c>
      <c r="E39" s="22">
        <f>IF($A39="","",IFERROR(C39/B39,0))</f>
        <v/>
      </c>
      <c r="G39" s="40" t="n"/>
      <c r="H39" s="39">
        <f>IF($G39="","",SUMIFS('Orçamento Reforma'!$L$4:$L$103,'Orçamento Reforma'!$P$4:$P$103,"&gt;="&amp;$G39,'Orçamento Reforma'!$P$4:$P$103,"&lt;"&amp;$G40))</f>
        <v/>
      </c>
      <c r="I39" s="39">
        <f>IF($G39="","",SUMIFS('Orçamento Reforma'!$M$4:$M$103,'Orçamento Reforma'!$P$4:$P$103,"&gt;="&amp;$G39,'Orçamento Reforma'!$P$4:$P$103,"&lt;"&amp;$G40))</f>
        <v/>
      </c>
      <c r="J39" s="39">
        <f>IF($G39="","",H39-I39)</f>
        <v/>
      </c>
    </row>
    <row r="40">
      <c r="A40" s="18" t="n"/>
      <c r="B40" s="41">
        <f>IF($A40="","",SUMIF('Orçamento Reforma'!$C$4:$C$103,A40,'Orçamento Reforma'!$L$4:$L$103))</f>
        <v/>
      </c>
      <c r="C40" s="41">
        <f>IF($A40="","",SUMIF('Orçamento Reforma'!$C$4:$C$103,A40,'Orçamento Reforma'!$M$4:$M$103))</f>
        <v/>
      </c>
      <c r="D40" s="41">
        <f>IF($A40="","",B40-C40)</f>
        <v/>
      </c>
      <c r="E40" s="25">
        <f>IF($A40="","",IFERROR(C40/B40,0))</f>
        <v/>
      </c>
      <c r="G40" s="42" t="n"/>
      <c r="H40" s="41">
        <f>IF($G40="","",SUMIFS('Orçamento Reforma'!$L$4:$L$103,'Orçamento Reforma'!$P$4:$P$103,"&gt;="&amp;$G40,'Orçamento Reforma'!$P$4:$P$103,"&lt;"&amp;$G41))</f>
        <v/>
      </c>
      <c r="I40" s="41">
        <f>IF($G40="","",SUMIFS('Orçamento Reforma'!$M$4:$M$103,'Orçamento Reforma'!$P$4:$P$103,"&gt;="&amp;$G40,'Orçamento Reforma'!$P$4:$P$103,"&lt;"&amp;$G41))</f>
        <v/>
      </c>
      <c r="J40" s="41">
        <f>IF($G40="","",H40-I40)</f>
        <v/>
      </c>
    </row>
    <row r="41">
      <c r="A41" s="16" t="n"/>
      <c r="B41" s="39">
        <f>IF($A41="","",SUMIF('Orçamento Reforma'!$C$4:$C$103,A41,'Orçamento Reforma'!$L$4:$L$103))</f>
        <v/>
      </c>
      <c r="C41" s="39">
        <f>IF($A41="","",SUMIF('Orçamento Reforma'!$C$4:$C$103,A41,'Orçamento Reforma'!$M$4:$M$103))</f>
        <v/>
      </c>
      <c r="D41" s="39">
        <f>IF($A41="","",B41-C41)</f>
        <v/>
      </c>
      <c r="E41" s="22">
        <f>IF($A41="","",IFERROR(C41/B41,0))</f>
        <v/>
      </c>
      <c r="G41" s="40" t="n"/>
      <c r="H41" s="39">
        <f>IF($G41="","",SUMIFS('Orçamento Reforma'!$L$4:$L$103,'Orçamento Reforma'!$P$4:$P$103,"&gt;="&amp;$G41,'Orçamento Reforma'!$P$4:$P$103,"&lt;"&amp;$G42))</f>
        <v/>
      </c>
      <c r="I41" s="39">
        <f>IF($G41="","",SUMIFS('Orçamento Reforma'!$M$4:$M$103,'Orçamento Reforma'!$P$4:$P$103,"&gt;="&amp;$G41,'Orçamento Reforma'!$P$4:$P$103,"&lt;"&amp;$G42))</f>
        <v/>
      </c>
      <c r="J41" s="39">
        <f>IF($G41="","",H41-I41)</f>
        <v/>
      </c>
    </row>
    <row r="42">
      <c r="A42" s="18" t="n"/>
      <c r="B42" s="41">
        <f>IF($A42="","",SUMIF('Orçamento Reforma'!$C$4:$C$103,A42,'Orçamento Reforma'!$L$4:$L$103))</f>
        <v/>
      </c>
      <c r="C42" s="41">
        <f>IF($A42="","",SUMIF('Orçamento Reforma'!$C$4:$C$103,A42,'Orçamento Reforma'!$M$4:$M$103))</f>
        <v/>
      </c>
      <c r="D42" s="41">
        <f>IF($A42="","",B42-C42)</f>
        <v/>
      </c>
      <c r="E42" s="25">
        <f>IF($A42="","",IFERROR(C42/B42,0))</f>
        <v/>
      </c>
      <c r="G42" s="42" t="n"/>
      <c r="H42" s="41">
        <f>IF($G42="","",SUMIFS('Orçamento Reforma'!$L$4:$L$103,'Orçamento Reforma'!$P$4:$P$103,"&gt;="&amp;$G42,'Orçamento Reforma'!$P$4:$P$103,"&lt;"&amp;$G43))</f>
        <v/>
      </c>
      <c r="I42" s="41">
        <f>IF($G42="","",SUMIFS('Orçamento Reforma'!$M$4:$M$103,'Orçamento Reforma'!$P$4:$P$103,"&gt;="&amp;$G42,'Orçamento Reforma'!$P$4:$P$103,"&lt;"&amp;$G43))</f>
        <v/>
      </c>
      <c r="J42" s="41">
        <f>IF($G42="","",H42-I42)</f>
        <v/>
      </c>
    </row>
    <row r="43">
      <c r="A43" s="16" t="n"/>
      <c r="B43" s="39">
        <f>IF($A43="","",SUMIF('Orçamento Reforma'!$C$4:$C$103,A43,'Orçamento Reforma'!$L$4:$L$103))</f>
        <v/>
      </c>
      <c r="C43" s="39">
        <f>IF($A43="","",SUMIF('Orçamento Reforma'!$C$4:$C$103,A43,'Orçamento Reforma'!$M$4:$M$103))</f>
        <v/>
      </c>
      <c r="D43" s="39">
        <f>IF($A43="","",B43-C43)</f>
        <v/>
      </c>
      <c r="E43" s="22">
        <f>IF($A43="","",IFERROR(C43/B43,0))</f>
        <v/>
      </c>
      <c r="G43" s="40" t="n"/>
      <c r="H43" s="39">
        <f>IF($G43="","",SUMIFS('Orçamento Reforma'!$L$4:$L$103,'Orçamento Reforma'!$P$4:$P$103,"&gt;="&amp;$G43,'Orçamento Reforma'!$P$4:$P$103,"&lt;"&amp;$G44))</f>
        <v/>
      </c>
      <c r="I43" s="39">
        <f>IF($G43="","",SUMIFS('Orçamento Reforma'!$M$4:$M$103,'Orçamento Reforma'!$P$4:$P$103,"&gt;="&amp;$G43,'Orçamento Reforma'!$P$4:$P$103,"&lt;"&amp;$G44))</f>
        <v/>
      </c>
      <c r="J43" s="39">
        <f>IF($G43="","",H43-I43)</f>
        <v/>
      </c>
    </row>
    <row r="44">
      <c r="A44" s="18" t="n"/>
      <c r="B44" s="41">
        <f>IF($A44="","",SUMIF('Orçamento Reforma'!$C$4:$C$103,A44,'Orçamento Reforma'!$L$4:$L$103))</f>
        <v/>
      </c>
      <c r="C44" s="41">
        <f>IF($A44="","",SUMIF('Orçamento Reforma'!$C$4:$C$103,A44,'Orçamento Reforma'!$M$4:$M$103))</f>
        <v/>
      </c>
      <c r="D44" s="41">
        <f>IF($A44="","",B44-C44)</f>
        <v/>
      </c>
      <c r="E44" s="25">
        <f>IF($A44="","",IFERROR(C44/B44,0))</f>
        <v/>
      </c>
      <c r="G44" s="42" t="n"/>
      <c r="H44" s="41">
        <f>IF($G44="","",SUMIFS('Orçamento Reforma'!$L$4:$L$103,'Orçamento Reforma'!$P$4:$P$103,"&gt;="&amp;$G44,'Orçamento Reforma'!$P$4:$P$103,"&lt;"&amp;$G45))</f>
        <v/>
      </c>
      <c r="I44" s="41">
        <f>IF($G44="","",SUMIFS('Orçamento Reforma'!$M$4:$M$103,'Orçamento Reforma'!$P$4:$P$103,"&gt;="&amp;$G44,'Orçamento Reforma'!$P$4:$P$103,"&lt;"&amp;$G45))</f>
        <v/>
      </c>
      <c r="J44" s="41">
        <f>IF($G44="","",H44-I44)</f>
        <v/>
      </c>
    </row>
    <row r="45">
      <c r="A45" s="16" t="n"/>
      <c r="B45" s="39">
        <f>IF($A45="","",SUMIF('Orçamento Reforma'!$C$4:$C$103,A45,'Orçamento Reforma'!$L$4:$L$103))</f>
        <v/>
      </c>
      <c r="C45" s="39">
        <f>IF($A45="","",SUMIF('Orçamento Reforma'!$C$4:$C$103,A45,'Orçamento Reforma'!$M$4:$M$103))</f>
        <v/>
      </c>
      <c r="D45" s="39">
        <f>IF($A45="","",B45-C45)</f>
        <v/>
      </c>
      <c r="E45" s="22">
        <f>IF($A45="","",IFERROR(C45/B45,0))</f>
        <v/>
      </c>
      <c r="G45" s="40" t="n"/>
      <c r="H45" s="39">
        <f>IF($G45="","",SUMIFS('Orçamento Reforma'!$L$4:$L$103,'Orçamento Reforma'!$P$4:$P$103,"&gt;="&amp;$G45,'Orçamento Reforma'!$P$4:$P$103,"&lt;"&amp;$G46))</f>
        <v/>
      </c>
      <c r="I45" s="39">
        <f>IF($G45="","",SUMIFS('Orçamento Reforma'!$M$4:$M$103,'Orçamento Reforma'!$P$4:$P$103,"&gt;="&amp;$G45,'Orçamento Reforma'!$P$4:$P$103,"&lt;"&amp;$G46))</f>
        <v/>
      </c>
      <c r="J45" s="39">
        <f>IF($G45="","",H45-I45)</f>
        <v/>
      </c>
    </row>
    <row r="46">
      <c r="A46" s="18" t="n"/>
      <c r="B46" s="41">
        <f>IF($A46="","",SUMIF('Orçamento Reforma'!$C$4:$C$103,A46,'Orçamento Reforma'!$L$4:$L$103))</f>
        <v/>
      </c>
      <c r="C46" s="41">
        <f>IF($A46="","",SUMIF('Orçamento Reforma'!$C$4:$C$103,A46,'Orçamento Reforma'!$M$4:$M$103))</f>
        <v/>
      </c>
      <c r="D46" s="41">
        <f>IF($A46="","",B46-C46)</f>
        <v/>
      </c>
      <c r="E46" s="25">
        <f>IF($A46="","",IFERROR(C46/B46,0))</f>
        <v/>
      </c>
      <c r="G46" s="42" t="n"/>
      <c r="H46" s="41">
        <f>IF($G46="","",SUMIFS('Orçamento Reforma'!$L$4:$L$103,'Orçamento Reforma'!$P$4:$P$103,"&gt;="&amp;$G46,'Orçamento Reforma'!$P$4:$P$103,"&lt;"&amp;$G47))</f>
        <v/>
      </c>
      <c r="I46" s="41">
        <f>IF($G46="","",SUMIFS('Orçamento Reforma'!$M$4:$M$103,'Orçamento Reforma'!$P$4:$P$103,"&gt;="&amp;$G46,'Orçamento Reforma'!$P$4:$P$103,"&lt;"&amp;$G47))</f>
        <v/>
      </c>
      <c r="J46" s="41">
        <f>IF($G46="","",H46-I46)</f>
        <v/>
      </c>
    </row>
    <row r="47">
      <c r="A47" s="16" t="n"/>
      <c r="B47" s="39">
        <f>IF($A47="","",SUMIF('Orçamento Reforma'!$C$4:$C$103,A47,'Orçamento Reforma'!$L$4:$L$103))</f>
        <v/>
      </c>
      <c r="C47" s="39">
        <f>IF($A47="","",SUMIF('Orçamento Reforma'!$C$4:$C$103,A47,'Orçamento Reforma'!$M$4:$M$103))</f>
        <v/>
      </c>
      <c r="D47" s="39">
        <f>IF($A47="","",B47-C47)</f>
        <v/>
      </c>
      <c r="E47" s="22">
        <f>IF($A47="","",IFERROR(C47/B47,0))</f>
        <v/>
      </c>
      <c r="G47" s="40" t="n"/>
      <c r="H47" s="39">
        <f>IF($G47="","",SUMIFS('Orçamento Reforma'!$L$4:$L$103,'Orçamento Reforma'!$P$4:$P$103,"&gt;="&amp;$G47,'Orçamento Reforma'!$P$4:$P$103,"&lt;"&amp;$G48))</f>
        <v/>
      </c>
      <c r="I47" s="39">
        <f>IF($G47="","",SUMIFS('Orçamento Reforma'!$M$4:$M$103,'Orçamento Reforma'!$P$4:$P$103,"&gt;="&amp;$G47,'Orçamento Reforma'!$P$4:$P$103,"&lt;"&amp;$G48))</f>
        <v/>
      </c>
      <c r="J47" s="39">
        <f>IF($G47="","",H47-I47)</f>
        <v/>
      </c>
    </row>
    <row r="48">
      <c r="A48" s="18" t="n"/>
      <c r="B48" s="41">
        <f>IF($A48="","",SUMIF('Orçamento Reforma'!$C$4:$C$103,A48,'Orçamento Reforma'!$L$4:$L$103))</f>
        <v/>
      </c>
      <c r="C48" s="41">
        <f>IF($A48="","",SUMIF('Orçamento Reforma'!$C$4:$C$103,A48,'Orçamento Reforma'!$M$4:$M$103))</f>
        <v/>
      </c>
      <c r="D48" s="41">
        <f>IF($A48="","",B48-C48)</f>
        <v/>
      </c>
      <c r="E48" s="25">
        <f>IF($A48="","",IFERROR(C48/B48,0))</f>
        <v/>
      </c>
      <c r="G48" s="42" t="n"/>
      <c r="H48" s="41">
        <f>IF($G48="","",SUMIFS('Orçamento Reforma'!$L$4:$L$103,'Orçamento Reforma'!$P$4:$P$103,"&gt;="&amp;$G48,'Orçamento Reforma'!$P$4:$P$103,"&lt;"&amp;$G49))</f>
        <v/>
      </c>
      <c r="I48" s="41">
        <f>IF($G48="","",SUMIFS('Orçamento Reforma'!$M$4:$M$103,'Orçamento Reforma'!$P$4:$P$103,"&gt;="&amp;$G48,'Orçamento Reforma'!$P$4:$P$103,"&lt;"&amp;$G49))</f>
        <v/>
      </c>
      <c r="J48" s="41">
        <f>IF($G48="","",H48-I48)</f>
        <v/>
      </c>
    </row>
    <row r="49">
      <c r="A49" s="16" t="n"/>
      <c r="B49" s="39">
        <f>IF($A49="","",SUMIF('Orçamento Reforma'!$C$4:$C$103,A49,'Orçamento Reforma'!$L$4:$L$103))</f>
        <v/>
      </c>
      <c r="C49" s="39">
        <f>IF($A49="","",SUMIF('Orçamento Reforma'!$C$4:$C$103,A49,'Orçamento Reforma'!$M$4:$M$103))</f>
        <v/>
      </c>
      <c r="D49" s="39">
        <f>IF($A49="","",B49-C49)</f>
        <v/>
      </c>
      <c r="E49" s="22">
        <f>IF($A49="","",IFERROR(C49/B49,0))</f>
        <v/>
      </c>
      <c r="G49" s="40" t="n"/>
      <c r="H49" s="39">
        <f>IF($G49="","",SUMIFS('Orçamento Reforma'!$L$4:$L$103,'Orçamento Reforma'!$P$4:$P$103,"&gt;="&amp;$G49,'Orçamento Reforma'!$P$4:$P$103,"&lt;"&amp;$G50))</f>
        <v/>
      </c>
      <c r="I49" s="39">
        <f>IF($G49="","",SUMIFS('Orçamento Reforma'!$M$4:$M$103,'Orçamento Reforma'!$P$4:$P$103,"&gt;="&amp;$G49,'Orçamento Reforma'!$P$4:$P$103,"&lt;"&amp;$G50))</f>
        <v/>
      </c>
      <c r="J49" s="39">
        <f>IF($G49="","",H49-I49)</f>
        <v/>
      </c>
    </row>
    <row r="50">
      <c r="A50" s="18" t="n"/>
      <c r="B50" s="41">
        <f>IF($A50="","",SUMIF('Orçamento Reforma'!$C$4:$C$103,A50,'Orçamento Reforma'!$L$4:$L$103))</f>
        <v/>
      </c>
      <c r="C50" s="41">
        <f>IF($A50="","",SUMIF('Orçamento Reforma'!$C$4:$C$103,A50,'Orçamento Reforma'!$M$4:$M$103))</f>
        <v/>
      </c>
      <c r="D50" s="41">
        <f>IF($A50="","",B50-C50)</f>
        <v/>
      </c>
      <c r="E50" s="25">
        <f>IF($A50="","",IFERROR(C50/B50,0))</f>
        <v/>
      </c>
      <c r="G50" s="42" t="n"/>
      <c r="H50" s="41">
        <f>IF($G50="","",SUMIFS('Orçamento Reforma'!$L$4:$L$103,'Orçamento Reforma'!$P$4:$P$103,"&gt;="&amp;$G50,'Orçamento Reforma'!$P$4:$P$103,"&lt;"&amp;$G51))</f>
        <v/>
      </c>
      <c r="I50" s="41">
        <f>IF($G50="","",SUMIFS('Orçamento Reforma'!$M$4:$M$103,'Orçamento Reforma'!$P$4:$P$103,"&gt;="&amp;$G50,'Orçamento Reforma'!$P$4:$P$103,"&lt;"&amp;$G51))</f>
        <v/>
      </c>
      <c r="J50" s="41">
        <f>IF($G50="","",H50-I50)</f>
        <v/>
      </c>
    </row>
    <row r="51">
      <c r="A51" s="16" t="n"/>
      <c r="B51" s="39">
        <f>IF($A51="","",SUMIF('Orçamento Reforma'!$C$4:$C$103,A51,'Orçamento Reforma'!$L$4:$L$103))</f>
        <v/>
      </c>
      <c r="C51" s="39">
        <f>IF($A51="","",SUMIF('Orçamento Reforma'!$C$4:$C$103,A51,'Orçamento Reforma'!$M$4:$M$103))</f>
        <v/>
      </c>
      <c r="D51" s="39">
        <f>IF($A51="","",B51-C51)</f>
        <v/>
      </c>
      <c r="E51" s="22">
        <f>IF($A51="","",IFERROR(C51/B51,0))</f>
        <v/>
      </c>
      <c r="G51" s="40" t="n"/>
      <c r="H51" s="39">
        <f>IF($G51="","",SUMIFS('Orçamento Reforma'!$L$4:$L$103,'Orçamento Reforma'!$P$4:$P$103,"&gt;="&amp;$G51,'Orçamento Reforma'!$P$4:$P$103,"&lt;"&amp;$G52))</f>
        <v/>
      </c>
      <c r="I51" s="39">
        <f>IF($G51="","",SUMIFS('Orçamento Reforma'!$M$4:$M$103,'Orçamento Reforma'!$P$4:$P$103,"&gt;="&amp;$G51,'Orçamento Reforma'!$P$4:$P$103,"&lt;"&amp;$G52))</f>
        <v/>
      </c>
      <c r="J51" s="39">
        <f>IF($G51="","",H51-I51)</f>
        <v/>
      </c>
    </row>
    <row r="52">
      <c r="A52" s="18" t="n"/>
      <c r="B52" s="41">
        <f>IF($A52="","",SUMIF('Orçamento Reforma'!$C$4:$C$103,A52,'Orçamento Reforma'!$L$4:$L$103))</f>
        <v/>
      </c>
      <c r="C52" s="41">
        <f>IF($A52="","",SUMIF('Orçamento Reforma'!$C$4:$C$103,A52,'Orçamento Reforma'!$M$4:$M$103))</f>
        <v/>
      </c>
      <c r="D52" s="41">
        <f>IF($A52="","",B52-C52)</f>
        <v/>
      </c>
      <c r="E52" s="25">
        <f>IF($A52="","",IFERROR(C52/B52,0))</f>
        <v/>
      </c>
      <c r="G52" s="42" t="n"/>
      <c r="H52" s="41">
        <f>IF($G52="","",SUMIFS('Orçamento Reforma'!$L$4:$L$103,'Orçamento Reforma'!$P$4:$P$103,"&gt;="&amp;$G52,'Orçamento Reforma'!$P$4:$P$103,"&lt;"&amp;$G53))</f>
        <v/>
      </c>
      <c r="I52" s="41">
        <f>IF($G52="","",SUMIFS('Orçamento Reforma'!$M$4:$M$103,'Orçamento Reforma'!$P$4:$P$103,"&gt;="&amp;$G52,'Orçamento Reforma'!$P$4:$P$103,"&lt;"&amp;$G53))</f>
        <v/>
      </c>
      <c r="J52" s="41">
        <f>IF($G52="","",H52-I52)</f>
        <v/>
      </c>
    </row>
    <row r="53">
      <c r="A53" s="16" t="n"/>
      <c r="B53" s="39">
        <f>IF($A53="","",SUMIF('Orçamento Reforma'!$C$4:$C$103,A53,'Orçamento Reforma'!$L$4:$L$103))</f>
        <v/>
      </c>
      <c r="C53" s="39">
        <f>IF($A53="","",SUMIF('Orçamento Reforma'!$C$4:$C$103,A53,'Orçamento Reforma'!$M$4:$M$103))</f>
        <v/>
      </c>
      <c r="D53" s="39">
        <f>IF($A53="","",B53-C53)</f>
        <v/>
      </c>
      <c r="E53" s="22">
        <f>IF($A53="","",IFERROR(C53/B53,0))</f>
        <v/>
      </c>
      <c r="G53" s="40" t="n"/>
      <c r="H53" s="39">
        <f>IF($G53="","",SUMIFS('Orçamento Reforma'!$L$4:$L$103,'Orçamento Reforma'!$P$4:$P$103,"&gt;="&amp;$G53,'Orçamento Reforma'!$P$4:$P$103,"&lt;"&amp;$G54))</f>
        <v/>
      </c>
      <c r="I53" s="39">
        <f>IF($G53="","",SUMIFS('Orçamento Reforma'!$M$4:$M$103,'Orçamento Reforma'!$P$4:$P$103,"&gt;="&amp;$G53,'Orçamento Reforma'!$P$4:$P$103,"&lt;"&amp;$G54))</f>
        <v/>
      </c>
      <c r="J53" s="39">
        <f>IF($G53="","",H53-I53)</f>
        <v/>
      </c>
    </row>
    <row r="54">
      <c r="A54" s="18" t="n"/>
      <c r="B54" s="41">
        <f>IF($A54="","",SUMIF('Orçamento Reforma'!$C$4:$C$103,A54,'Orçamento Reforma'!$L$4:$L$103))</f>
        <v/>
      </c>
      <c r="C54" s="41">
        <f>IF($A54="","",SUMIF('Orçamento Reforma'!$C$4:$C$103,A54,'Orçamento Reforma'!$M$4:$M$103))</f>
        <v/>
      </c>
      <c r="D54" s="41">
        <f>IF($A54="","",B54-C54)</f>
        <v/>
      </c>
      <c r="E54" s="25">
        <f>IF($A54="","",IFERROR(C54/B54,0))</f>
        <v/>
      </c>
      <c r="G54" s="42" t="n"/>
      <c r="H54" s="41">
        <f>IF($G54="","",SUMIFS('Orçamento Reforma'!$L$4:$L$103,'Orçamento Reforma'!$P$4:$P$103,"&gt;="&amp;$G54,'Orçamento Reforma'!$P$4:$P$103,"&lt;"&amp;$G55))</f>
        <v/>
      </c>
      <c r="I54" s="41">
        <f>IF($G54="","",SUMIFS('Orçamento Reforma'!$M$4:$M$103,'Orçamento Reforma'!$P$4:$P$103,"&gt;="&amp;$G54,'Orçamento Reforma'!$P$4:$P$103,"&lt;"&amp;$G55))</f>
        <v/>
      </c>
      <c r="J54" s="41">
        <f>IF($G54="","",H54-I54)</f>
        <v/>
      </c>
    </row>
    <row r="55">
      <c r="A55" s="16" t="n"/>
      <c r="B55" s="39">
        <f>IF($A55="","",SUMIF('Orçamento Reforma'!$C$4:$C$103,A55,'Orçamento Reforma'!$L$4:$L$103))</f>
        <v/>
      </c>
      <c r="C55" s="39">
        <f>IF($A55="","",SUMIF('Orçamento Reforma'!$C$4:$C$103,A55,'Orçamento Reforma'!$M$4:$M$103))</f>
        <v/>
      </c>
      <c r="D55" s="39">
        <f>IF($A55="","",B55-C55)</f>
        <v/>
      </c>
      <c r="E55" s="22">
        <f>IF($A55="","",IFERROR(C55/B55,0))</f>
        <v/>
      </c>
      <c r="G55" s="40" t="n"/>
      <c r="H55" s="39">
        <f>IF($G55="","",SUMIFS('Orçamento Reforma'!$L$4:$L$103,'Orçamento Reforma'!$P$4:$P$103,"&gt;="&amp;$G55,'Orçamento Reforma'!$P$4:$P$103,"&lt;"&amp;$G56))</f>
        <v/>
      </c>
      <c r="I55" s="39">
        <f>IF($G55="","",SUMIFS('Orçamento Reforma'!$M$4:$M$103,'Orçamento Reforma'!$P$4:$P$103,"&gt;="&amp;$G55,'Orçamento Reforma'!$P$4:$P$103,"&lt;"&amp;$G56))</f>
        <v/>
      </c>
      <c r="J55" s="39">
        <f>IF($G55="","",H55-I55)</f>
        <v/>
      </c>
    </row>
    <row r="56">
      <c r="A56" s="18" t="n"/>
      <c r="B56" s="41">
        <f>IF($A56="","",SUMIF('Orçamento Reforma'!$C$4:$C$103,A56,'Orçamento Reforma'!$L$4:$L$103))</f>
        <v/>
      </c>
      <c r="C56" s="41">
        <f>IF($A56="","",SUMIF('Orçamento Reforma'!$C$4:$C$103,A56,'Orçamento Reforma'!$M$4:$M$103))</f>
        <v/>
      </c>
      <c r="D56" s="41">
        <f>IF($A56="","",B56-C56)</f>
        <v/>
      </c>
      <c r="E56" s="25">
        <f>IF($A56="","",IFERROR(C56/B56,0))</f>
        <v/>
      </c>
      <c r="G56" s="42" t="n"/>
      <c r="H56" s="41">
        <f>IF($G56="","",SUMIFS('Orçamento Reforma'!$L$4:$L$103,'Orçamento Reforma'!$P$4:$P$103,"&gt;="&amp;$G56,'Orçamento Reforma'!$P$4:$P$103,"&lt;"&amp;$G57))</f>
        <v/>
      </c>
      <c r="I56" s="41">
        <f>IF($G56="","",SUMIFS('Orçamento Reforma'!$M$4:$M$103,'Orçamento Reforma'!$P$4:$P$103,"&gt;="&amp;$G56,'Orçamento Reforma'!$P$4:$P$103,"&lt;"&amp;$G57))</f>
        <v/>
      </c>
      <c r="J56" s="41">
        <f>IF($G56="","",H56-I56)</f>
        <v/>
      </c>
    </row>
    <row r="57">
      <c r="A57" s="16" t="n"/>
      <c r="B57" s="39">
        <f>IF($A57="","",SUMIF('Orçamento Reforma'!$C$4:$C$103,A57,'Orçamento Reforma'!$L$4:$L$103))</f>
        <v/>
      </c>
      <c r="C57" s="39">
        <f>IF($A57="","",SUMIF('Orçamento Reforma'!$C$4:$C$103,A57,'Orçamento Reforma'!$M$4:$M$103))</f>
        <v/>
      </c>
      <c r="D57" s="39">
        <f>IF($A57="","",B57-C57)</f>
        <v/>
      </c>
      <c r="E57" s="22">
        <f>IF($A57="","",IFERROR(C57/B57,0))</f>
        <v/>
      </c>
      <c r="G57" s="40" t="n"/>
      <c r="H57" s="39">
        <f>IF($G57="","",SUMIFS('Orçamento Reforma'!$L$4:$L$103,'Orçamento Reforma'!$P$4:$P$103,"&gt;="&amp;$G57,'Orçamento Reforma'!$P$4:$P$103,"&lt;"&amp;$G58))</f>
        <v/>
      </c>
      <c r="I57" s="39">
        <f>IF($G57="","",SUMIFS('Orçamento Reforma'!$M$4:$M$103,'Orçamento Reforma'!$P$4:$P$103,"&gt;="&amp;$G57,'Orçamento Reforma'!$P$4:$P$103,"&lt;"&amp;$G58))</f>
        <v/>
      </c>
      <c r="J57" s="39">
        <f>IF($G57="","",H57-I57)</f>
        <v/>
      </c>
    </row>
    <row r="58">
      <c r="A58" s="18" t="n"/>
      <c r="B58" s="41">
        <f>IF($A58="","",SUMIF('Orçamento Reforma'!$C$4:$C$103,A58,'Orçamento Reforma'!$L$4:$L$103))</f>
        <v/>
      </c>
      <c r="C58" s="41">
        <f>IF($A58="","",SUMIF('Orçamento Reforma'!$C$4:$C$103,A58,'Orçamento Reforma'!$M$4:$M$103))</f>
        <v/>
      </c>
      <c r="D58" s="41">
        <f>IF($A58="","",B58-C58)</f>
        <v/>
      </c>
      <c r="E58" s="25">
        <f>IF($A58="","",IFERROR(C58/B58,0))</f>
        <v/>
      </c>
      <c r="G58" s="42" t="n"/>
      <c r="H58" s="41">
        <f>IF($G58="","",SUMIFS('Orçamento Reforma'!$L$4:$L$103,'Orçamento Reforma'!$P$4:$P$103,"&gt;="&amp;$G58,'Orçamento Reforma'!$P$4:$P$103,"&lt;"&amp;$G59))</f>
        <v/>
      </c>
      <c r="I58" s="41">
        <f>IF($G58="","",SUMIFS('Orçamento Reforma'!$M$4:$M$103,'Orçamento Reforma'!$P$4:$P$103,"&gt;="&amp;$G58,'Orçamento Reforma'!$P$4:$P$103,"&lt;"&amp;$G59))</f>
        <v/>
      </c>
      <c r="J58" s="41">
        <f>IF($G58="","",H58-I58)</f>
        <v/>
      </c>
    </row>
    <row r="59">
      <c r="A59" s="16" t="n"/>
      <c r="B59" s="39">
        <f>IF($A59="","",SUMIF('Orçamento Reforma'!$C$4:$C$103,A59,'Orçamento Reforma'!$L$4:$L$103))</f>
        <v/>
      </c>
      <c r="C59" s="39">
        <f>IF($A59="","",SUMIF('Orçamento Reforma'!$C$4:$C$103,A59,'Orçamento Reforma'!$M$4:$M$103))</f>
        <v/>
      </c>
      <c r="D59" s="39">
        <f>IF($A59="","",B59-C59)</f>
        <v/>
      </c>
      <c r="E59" s="22">
        <f>IF($A59="","",IFERROR(C59/B59,0))</f>
        <v/>
      </c>
      <c r="G59" s="40" t="n"/>
      <c r="H59" s="39">
        <f>IF($G59="","",SUMIFS('Orçamento Reforma'!$L$4:$L$103,'Orçamento Reforma'!$P$4:$P$103,"&gt;="&amp;$G59,'Orçamento Reforma'!$P$4:$P$103,"&lt;"&amp;$G60))</f>
        <v/>
      </c>
      <c r="I59" s="39">
        <f>IF($G59="","",SUMIFS('Orçamento Reforma'!$M$4:$M$103,'Orçamento Reforma'!$P$4:$P$103,"&gt;="&amp;$G59,'Orçamento Reforma'!$P$4:$P$103,"&lt;"&amp;$G60))</f>
        <v/>
      </c>
      <c r="J59" s="39">
        <f>IF($G59="","",H59-I59)</f>
        <v/>
      </c>
    </row>
    <row r="60">
      <c r="A60" s="18" t="n"/>
      <c r="B60" s="41">
        <f>IF($A60="","",SUMIF('Orçamento Reforma'!$C$4:$C$103,A60,'Orçamento Reforma'!$L$4:$L$103))</f>
        <v/>
      </c>
      <c r="C60" s="41">
        <f>IF($A60="","",SUMIF('Orçamento Reforma'!$C$4:$C$103,A60,'Orçamento Reforma'!$M$4:$M$103))</f>
        <v/>
      </c>
      <c r="D60" s="41">
        <f>IF($A60="","",B60-C60)</f>
        <v/>
      </c>
      <c r="E60" s="25">
        <f>IF($A60="","",IFERROR(C60/B60,0))</f>
        <v/>
      </c>
      <c r="G60" s="42" t="n"/>
      <c r="H60" s="41">
        <f>IF($G60="","",SUMIFS('Orçamento Reforma'!$L$4:$L$103,'Orçamento Reforma'!$P$4:$P$103,"&gt;="&amp;$G60,'Orçamento Reforma'!$P$4:$P$103,"&lt;"&amp;$G61))</f>
        <v/>
      </c>
      <c r="I60" s="41">
        <f>IF($G60="","",SUMIFS('Orçamento Reforma'!$M$4:$M$103,'Orçamento Reforma'!$P$4:$P$103,"&gt;="&amp;$G60,'Orçamento Reforma'!$P$4:$P$103,"&lt;"&amp;$G61))</f>
        <v/>
      </c>
      <c r="J60" s="41">
        <f>IF($G60="","",H60-I60)</f>
        <v/>
      </c>
    </row>
    <row r="61">
      <c r="A61" s="16" t="n"/>
      <c r="B61" s="39">
        <f>IF($A61="","",SUMIF('Orçamento Reforma'!$C$4:$C$103,A61,'Orçamento Reforma'!$L$4:$L$103))</f>
        <v/>
      </c>
      <c r="C61" s="39">
        <f>IF($A61="","",SUMIF('Orçamento Reforma'!$C$4:$C$103,A61,'Orçamento Reforma'!$M$4:$M$103))</f>
        <v/>
      </c>
      <c r="D61" s="39">
        <f>IF($A61="","",B61-C61)</f>
        <v/>
      </c>
      <c r="E61" s="22">
        <f>IF($A61="","",IFERROR(C61/B61,0))</f>
        <v/>
      </c>
      <c r="G61" s="40" t="n"/>
      <c r="H61" s="39">
        <f>IF($G61="","",SUMIFS('Orçamento Reforma'!$L$4:$L$103,'Orçamento Reforma'!$P$4:$P$103,"&gt;="&amp;$G61,'Orçamento Reforma'!$P$4:$P$103,"&lt;"&amp;$G62))</f>
        <v/>
      </c>
      <c r="I61" s="39">
        <f>IF($G61="","",SUMIFS('Orçamento Reforma'!$M$4:$M$103,'Orçamento Reforma'!$P$4:$P$103,"&gt;="&amp;$G61,'Orçamento Reforma'!$P$4:$P$103,"&lt;"&amp;$G62))</f>
        <v/>
      </c>
      <c r="J61" s="39">
        <f>IF($G61="","",H61-I61)</f>
        <v/>
      </c>
    </row>
    <row r="62">
      <c r="A62" s="18" t="n"/>
      <c r="B62" s="41">
        <f>IF($A62="","",SUMIF('Orçamento Reforma'!$C$4:$C$103,A62,'Orçamento Reforma'!$L$4:$L$103))</f>
        <v/>
      </c>
      <c r="C62" s="41">
        <f>IF($A62="","",SUMIF('Orçamento Reforma'!$C$4:$C$103,A62,'Orçamento Reforma'!$M$4:$M$103))</f>
        <v/>
      </c>
      <c r="D62" s="41">
        <f>IF($A62="","",B62-C62)</f>
        <v/>
      </c>
      <c r="E62" s="25">
        <f>IF($A62="","",IFERROR(C62/B62,0))</f>
        <v/>
      </c>
      <c r="G62" s="42" t="n"/>
      <c r="H62" s="41">
        <f>IF($G62="","",SUMIFS('Orçamento Reforma'!$L$4:$L$103,'Orçamento Reforma'!$P$4:$P$103,"&gt;="&amp;$G62,'Orçamento Reforma'!$P$4:$P$103,"&lt;"&amp;$G63))</f>
        <v/>
      </c>
      <c r="I62" s="41">
        <f>IF($G62="","",SUMIFS('Orçamento Reforma'!$M$4:$M$103,'Orçamento Reforma'!$P$4:$P$103,"&gt;="&amp;$G62,'Orçamento Reforma'!$P$4:$P$103,"&lt;"&amp;$G63))</f>
        <v/>
      </c>
      <c r="J62" s="41">
        <f>IF($G62="","",H62-I62)</f>
        <v/>
      </c>
    </row>
    <row r="63">
      <c r="A63" s="16" t="n"/>
      <c r="B63" s="39">
        <f>IF($A63="","",SUMIF('Orçamento Reforma'!$C$4:$C$103,A63,'Orçamento Reforma'!$L$4:$L$103))</f>
        <v/>
      </c>
      <c r="C63" s="39">
        <f>IF($A63="","",SUMIF('Orçamento Reforma'!$C$4:$C$103,A63,'Orçamento Reforma'!$M$4:$M$103))</f>
        <v/>
      </c>
      <c r="D63" s="39">
        <f>IF($A63="","",B63-C63)</f>
        <v/>
      </c>
      <c r="E63" s="22">
        <f>IF($A63="","",IFERROR(C63/B63,0))</f>
        <v/>
      </c>
      <c r="G63" s="40" t="n"/>
      <c r="H63" s="39">
        <f>IF($G63="","",SUMIFS('Orçamento Reforma'!$L$4:$L$103,'Orçamento Reforma'!$P$4:$P$103,"&gt;="&amp;$G63,'Orçamento Reforma'!$P$4:$P$103,"&lt;"&amp;$G64))</f>
        <v/>
      </c>
      <c r="I63" s="39">
        <f>IF($G63="","",SUMIFS('Orçamento Reforma'!$M$4:$M$103,'Orçamento Reforma'!$P$4:$P$103,"&gt;="&amp;$G63,'Orçamento Reforma'!$P$4:$P$103,"&lt;"&amp;$G64))</f>
        <v/>
      </c>
      <c r="J63" s="39">
        <f>IF($G63="","",H63-I63)</f>
        <v/>
      </c>
    </row>
    <row r="64">
      <c r="A64" s="18" t="n"/>
      <c r="B64" s="41">
        <f>IF($A64="","",SUMIF('Orçamento Reforma'!$C$4:$C$103,A64,'Orçamento Reforma'!$L$4:$L$103))</f>
        <v/>
      </c>
      <c r="C64" s="41">
        <f>IF($A64="","",SUMIF('Orçamento Reforma'!$C$4:$C$103,A64,'Orçamento Reforma'!$M$4:$M$103))</f>
        <v/>
      </c>
      <c r="D64" s="41">
        <f>IF($A64="","",B64-C64)</f>
        <v/>
      </c>
      <c r="E64" s="25">
        <f>IF($A64="","",IFERROR(C64/B64,0))</f>
        <v/>
      </c>
      <c r="G64" s="42" t="n"/>
      <c r="H64" s="41">
        <f>IF($G64="","",SUMIFS('Orçamento Reforma'!$L$4:$L$103,'Orçamento Reforma'!$P$4:$P$103,"&gt;="&amp;$G64,'Orçamento Reforma'!$P$4:$P$103,"&lt;"&amp;$G65))</f>
        <v/>
      </c>
      <c r="I64" s="41">
        <f>IF($G64="","",SUMIFS('Orçamento Reforma'!$M$4:$M$103,'Orçamento Reforma'!$P$4:$P$103,"&gt;="&amp;$G64,'Orçamento Reforma'!$P$4:$P$103,"&lt;"&amp;$G65))</f>
        <v/>
      </c>
      <c r="J64" s="41">
        <f>IF($G64="","",H64-I64)</f>
        <v/>
      </c>
    </row>
    <row r="65">
      <c r="A65" s="16" t="n"/>
      <c r="B65" s="39">
        <f>IF($A65="","",SUMIF('Orçamento Reforma'!$C$4:$C$103,A65,'Orçamento Reforma'!$L$4:$L$103))</f>
        <v/>
      </c>
      <c r="C65" s="39">
        <f>IF($A65="","",SUMIF('Orçamento Reforma'!$C$4:$C$103,A65,'Orçamento Reforma'!$M$4:$M$103))</f>
        <v/>
      </c>
      <c r="D65" s="39">
        <f>IF($A65="","",B65-C65)</f>
        <v/>
      </c>
      <c r="E65" s="22">
        <f>IF($A65="","",IFERROR(C65/B65,0))</f>
        <v/>
      </c>
      <c r="G65" s="40" t="n"/>
      <c r="H65" s="39">
        <f>IF($G65="","",SUMIFS('Orçamento Reforma'!$L$4:$L$103,'Orçamento Reforma'!$P$4:$P$103,"&gt;="&amp;$G65,'Orçamento Reforma'!$P$4:$P$103,"&lt;"&amp;$G66))</f>
        <v/>
      </c>
      <c r="I65" s="39">
        <f>IF($G65="","",SUMIFS('Orçamento Reforma'!$M$4:$M$103,'Orçamento Reforma'!$P$4:$P$103,"&gt;="&amp;$G65,'Orçamento Reforma'!$P$4:$P$103,"&lt;"&amp;$G66))</f>
        <v/>
      </c>
      <c r="J65" s="39">
        <f>IF($G65="","",H65-I65)</f>
        <v/>
      </c>
    </row>
    <row r="66">
      <c r="A66" s="18" t="n"/>
      <c r="B66" s="41">
        <f>IF($A66="","",SUMIF('Orçamento Reforma'!$C$4:$C$103,A66,'Orçamento Reforma'!$L$4:$L$103))</f>
        <v/>
      </c>
      <c r="C66" s="41">
        <f>IF($A66="","",SUMIF('Orçamento Reforma'!$C$4:$C$103,A66,'Orçamento Reforma'!$M$4:$M$103))</f>
        <v/>
      </c>
      <c r="D66" s="41">
        <f>IF($A66="","",B66-C66)</f>
        <v/>
      </c>
      <c r="E66" s="25">
        <f>IF($A66="","",IFERROR(C66/B66,0))</f>
        <v/>
      </c>
      <c r="G66" s="42" t="n"/>
      <c r="H66" s="41">
        <f>IF($G66="","",SUMIFS('Orçamento Reforma'!$L$4:$L$103,'Orçamento Reforma'!$P$4:$P$103,"&gt;="&amp;$G66,'Orçamento Reforma'!$P$4:$P$103,"&lt;"&amp;$G67))</f>
        <v/>
      </c>
      <c r="I66" s="41">
        <f>IF($G66="","",SUMIFS('Orçamento Reforma'!$M$4:$M$103,'Orçamento Reforma'!$P$4:$P$103,"&gt;="&amp;$G66,'Orçamento Reforma'!$P$4:$P$103,"&lt;"&amp;$G67))</f>
        <v/>
      </c>
      <c r="J66" s="41">
        <f>IF($G66="","",H66-I66)</f>
        <v/>
      </c>
    </row>
    <row r="67">
      <c r="A67" s="16" t="n"/>
      <c r="B67" s="39">
        <f>IF($A67="","",SUMIF('Orçamento Reforma'!$C$4:$C$103,A67,'Orçamento Reforma'!$L$4:$L$103))</f>
        <v/>
      </c>
      <c r="C67" s="39">
        <f>IF($A67="","",SUMIF('Orçamento Reforma'!$C$4:$C$103,A67,'Orçamento Reforma'!$M$4:$M$103))</f>
        <v/>
      </c>
      <c r="D67" s="39">
        <f>IF($A67="","",B67-C67)</f>
        <v/>
      </c>
      <c r="E67" s="22">
        <f>IF($A67="","",IFERROR(C67/B67,0))</f>
        <v/>
      </c>
      <c r="G67" s="40" t="n"/>
      <c r="H67" s="39">
        <f>IF($G67="","",SUMIFS('Orçamento Reforma'!$L$4:$L$103,'Orçamento Reforma'!$P$4:$P$103,"&gt;="&amp;$G67,'Orçamento Reforma'!$P$4:$P$103,"&lt;"&amp;$G68))</f>
        <v/>
      </c>
      <c r="I67" s="39">
        <f>IF($G67="","",SUMIFS('Orçamento Reforma'!$M$4:$M$103,'Orçamento Reforma'!$P$4:$P$103,"&gt;="&amp;$G67,'Orçamento Reforma'!$P$4:$P$103,"&lt;"&amp;$G68))</f>
        <v/>
      </c>
      <c r="J67" s="39">
        <f>IF($G67="","",H67-I67)</f>
        <v/>
      </c>
    </row>
    <row r="68">
      <c r="A68" s="18" t="n"/>
      <c r="B68" s="41">
        <f>IF($A68="","",SUMIF('Orçamento Reforma'!$C$4:$C$103,A68,'Orçamento Reforma'!$L$4:$L$103))</f>
        <v/>
      </c>
      <c r="C68" s="41">
        <f>IF($A68="","",SUMIF('Orçamento Reforma'!$C$4:$C$103,A68,'Orçamento Reforma'!$M$4:$M$103))</f>
        <v/>
      </c>
      <c r="D68" s="41">
        <f>IF($A68="","",B68-C68)</f>
        <v/>
      </c>
      <c r="E68" s="25">
        <f>IF($A68="","",IFERROR(C68/B68,0))</f>
        <v/>
      </c>
      <c r="G68" s="42" t="n"/>
      <c r="H68" s="41">
        <f>IF($G68="","",SUMIFS('Orçamento Reforma'!$L$4:$L$103,'Orçamento Reforma'!$P$4:$P$103,"&gt;="&amp;$G68,'Orçamento Reforma'!$P$4:$P$103,"&lt;"&amp;$G69))</f>
        <v/>
      </c>
      <c r="I68" s="41">
        <f>IF($G68="","",SUMIFS('Orçamento Reforma'!$M$4:$M$103,'Orçamento Reforma'!$P$4:$P$103,"&gt;="&amp;$G68,'Orçamento Reforma'!$P$4:$P$103,"&lt;"&amp;$G69))</f>
        <v/>
      </c>
      <c r="J68" s="41">
        <f>IF($G68="","",H68-I68)</f>
        <v/>
      </c>
    </row>
    <row r="69">
      <c r="A69" s="16" t="n"/>
      <c r="B69" s="39">
        <f>IF($A69="","",SUMIF('Orçamento Reforma'!$C$4:$C$103,A69,'Orçamento Reforma'!$L$4:$L$103))</f>
        <v/>
      </c>
      <c r="C69" s="39">
        <f>IF($A69="","",SUMIF('Orçamento Reforma'!$C$4:$C$103,A69,'Orçamento Reforma'!$M$4:$M$103))</f>
        <v/>
      </c>
      <c r="D69" s="39">
        <f>IF($A69="","",B69-C69)</f>
        <v/>
      </c>
      <c r="E69" s="22">
        <f>IF($A69="","",IFERROR(C69/B69,0))</f>
        <v/>
      </c>
      <c r="G69" s="40" t="n"/>
      <c r="H69" s="39">
        <f>IF($G69="","",SUMIFS('Orçamento Reforma'!$L$4:$L$103,'Orçamento Reforma'!$P$4:$P$103,"&gt;="&amp;$G69,'Orçamento Reforma'!$P$4:$P$103,"&lt;"&amp;$G70))</f>
        <v/>
      </c>
      <c r="I69" s="39">
        <f>IF($G69="","",SUMIFS('Orçamento Reforma'!$M$4:$M$103,'Orçamento Reforma'!$P$4:$P$103,"&gt;="&amp;$G69,'Orçamento Reforma'!$P$4:$P$103,"&lt;"&amp;$G70))</f>
        <v/>
      </c>
      <c r="J69" s="39">
        <f>IF($G69="","",H69-I69)</f>
        <v/>
      </c>
    </row>
    <row r="70">
      <c r="A70" s="18" t="n"/>
      <c r="B70" s="41">
        <f>IF($A70="","",SUMIF('Orçamento Reforma'!$C$4:$C$103,A70,'Orçamento Reforma'!$L$4:$L$103))</f>
        <v/>
      </c>
      <c r="C70" s="41">
        <f>IF($A70="","",SUMIF('Orçamento Reforma'!$C$4:$C$103,A70,'Orçamento Reforma'!$M$4:$M$103))</f>
        <v/>
      </c>
      <c r="D70" s="41">
        <f>IF($A70="","",B70-C70)</f>
        <v/>
      </c>
      <c r="E70" s="25">
        <f>IF($A70="","",IFERROR(C70/B70,0))</f>
        <v/>
      </c>
      <c r="G70" s="42" t="n"/>
      <c r="H70" s="41">
        <f>IF($G70="","",SUMIFS('Orçamento Reforma'!$L$4:$L$103,'Orçamento Reforma'!$P$4:$P$103,"&gt;="&amp;$G70,'Orçamento Reforma'!$P$4:$P$103,"&lt;"&amp;$G71))</f>
        <v/>
      </c>
      <c r="I70" s="41">
        <f>IF($G70="","",SUMIFS('Orçamento Reforma'!$M$4:$M$103,'Orçamento Reforma'!$P$4:$P$103,"&gt;="&amp;$G70,'Orçamento Reforma'!$P$4:$P$103,"&lt;"&amp;$G71))</f>
        <v/>
      </c>
      <c r="J70" s="41">
        <f>IF($G70="","",H70-I70)</f>
        <v/>
      </c>
    </row>
    <row r="71">
      <c r="A71" s="16" t="n"/>
      <c r="B71" s="39">
        <f>IF($A71="","",SUMIF('Orçamento Reforma'!$C$4:$C$103,A71,'Orçamento Reforma'!$L$4:$L$103))</f>
        <v/>
      </c>
      <c r="C71" s="39">
        <f>IF($A71="","",SUMIF('Orçamento Reforma'!$C$4:$C$103,A71,'Orçamento Reforma'!$M$4:$M$103))</f>
        <v/>
      </c>
      <c r="D71" s="39">
        <f>IF($A71="","",B71-C71)</f>
        <v/>
      </c>
      <c r="E71" s="22">
        <f>IF($A71="","",IFERROR(C71/B71,0))</f>
        <v/>
      </c>
      <c r="G71" s="40" t="n"/>
      <c r="H71" s="39">
        <f>IF($G71="","",SUMIFS('Orçamento Reforma'!$L$4:$L$103,'Orçamento Reforma'!$P$4:$P$103,"&gt;="&amp;$G71,'Orçamento Reforma'!$P$4:$P$103,"&lt;"&amp;$G72))</f>
        <v/>
      </c>
      <c r="I71" s="39">
        <f>IF($G71="","",SUMIFS('Orçamento Reforma'!$M$4:$M$103,'Orçamento Reforma'!$P$4:$P$103,"&gt;="&amp;$G71,'Orçamento Reforma'!$P$4:$P$103,"&lt;"&amp;$G72))</f>
        <v/>
      </c>
      <c r="J71" s="39">
        <f>IF($G71="","",H71-I71)</f>
        <v/>
      </c>
    </row>
    <row r="72">
      <c r="A72" s="18" t="n"/>
      <c r="B72" s="41">
        <f>IF($A72="","",SUMIF('Orçamento Reforma'!$C$4:$C$103,A72,'Orçamento Reforma'!$L$4:$L$103))</f>
        <v/>
      </c>
      <c r="C72" s="41">
        <f>IF($A72="","",SUMIF('Orçamento Reforma'!$C$4:$C$103,A72,'Orçamento Reforma'!$M$4:$M$103))</f>
        <v/>
      </c>
      <c r="D72" s="41">
        <f>IF($A72="","",B72-C72)</f>
        <v/>
      </c>
      <c r="E72" s="25">
        <f>IF($A72="","",IFERROR(C72/B72,0))</f>
        <v/>
      </c>
      <c r="G72" s="42" t="n"/>
      <c r="H72" s="41">
        <f>IF($G72="","",SUMIFS('Orçamento Reforma'!$L$4:$L$103,'Orçamento Reforma'!$P$4:$P$103,"&gt;="&amp;$G72,'Orçamento Reforma'!$P$4:$P$103,"&lt;"&amp;$G73))</f>
        <v/>
      </c>
      <c r="I72" s="41">
        <f>IF($G72="","",SUMIFS('Orçamento Reforma'!$M$4:$M$103,'Orçamento Reforma'!$P$4:$P$103,"&gt;="&amp;$G72,'Orçamento Reforma'!$P$4:$P$103,"&lt;"&amp;$G73))</f>
        <v/>
      </c>
      <c r="J72" s="41">
        <f>IF($G72="","",H72-I72)</f>
        <v/>
      </c>
    </row>
    <row r="73">
      <c r="A73" s="16" t="n"/>
      <c r="B73" s="39">
        <f>IF($A73="","",SUMIF('Orçamento Reforma'!$C$4:$C$103,A73,'Orçamento Reforma'!$L$4:$L$103))</f>
        <v/>
      </c>
      <c r="C73" s="39">
        <f>IF($A73="","",SUMIF('Orçamento Reforma'!$C$4:$C$103,A73,'Orçamento Reforma'!$M$4:$M$103))</f>
        <v/>
      </c>
      <c r="D73" s="39">
        <f>IF($A73="","",B73-C73)</f>
        <v/>
      </c>
      <c r="E73" s="22">
        <f>IF($A73="","",IFERROR(C73/B73,0))</f>
        <v/>
      </c>
      <c r="G73" s="40" t="n"/>
      <c r="H73" s="39">
        <f>IF($G73="","",SUMIFS('Orçamento Reforma'!$L$4:$L$103,'Orçamento Reforma'!$P$4:$P$103,"&gt;="&amp;$G73,'Orçamento Reforma'!$P$4:$P$103,"&lt;"&amp;$G74))</f>
        <v/>
      </c>
      <c r="I73" s="39">
        <f>IF($G73="","",SUMIFS('Orçamento Reforma'!$M$4:$M$103,'Orçamento Reforma'!$P$4:$P$103,"&gt;="&amp;$G73,'Orçamento Reforma'!$P$4:$P$103,"&lt;"&amp;$G74))</f>
        <v/>
      </c>
      <c r="J73" s="39">
        <f>IF($G73="","",H73-I73)</f>
        <v/>
      </c>
    </row>
    <row r="74">
      <c r="A74" s="18" t="n"/>
      <c r="B74" s="41">
        <f>IF($A74="","",SUMIF('Orçamento Reforma'!$C$4:$C$103,A74,'Orçamento Reforma'!$L$4:$L$103))</f>
        <v/>
      </c>
      <c r="C74" s="41">
        <f>IF($A74="","",SUMIF('Orçamento Reforma'!$C$4:$C$103,A74,'Orçamento Reforma'!$M$4:$M$103))</f>
        <v/>
      </c>
      <c r="D74" s="41">
        <f>IF($A74="","",B74-C74)</f>
        <v/>
      </c>
      <c r="E74" s="25">
        <f>IF($A74="","",IFERROR(C74/B74,0))</f>
        <v/>
      </c>
      <c r="G74" s="42" t="n"/>
      <c r="H74" s="41">
        <f>IF($G74="","",SUMIFS('Orçamento Reforma'!$L$4:$L$103,'Orçamento Reforma'!$P$4:$P$103,"&gt;="&amp;$G74,'Orçamento Reforma'!$P$4:$P$103,"&lt;"&amp;$G75))</f>
        <v/>
      </c>
      <c r="I74" s="41">
        <f>IF($G74="","",SUMIFS('Orçamento Reforma'!$M$4:$M$103,'Orçamento Reforma'!$P$4:$P$103,"&gt;="&amp;$G74,'Orçamento Reforma'!$P$4:$P$103,"&lt;"&amp;$G75))</f>
        <v/>
      </c>
      <c r="J74" s="41">
        <f>IF($G74="","",H74-I74)</f>
        <v/>
      </c>
    </row>
    <row r="75">
      <c r="A75" s="16" t="n"/>
      <c r="B75" s="39">
        <f>IF($A75="","",SUMIF('Orçamento Reforma'!$C$4:$C$103,A75,'Orçamento Reforma'!$L$4:$L$103))</f>
        <v/>
      </c>
      <c r="C75" s="39">
        <f>IF($A75="","",SUMIF('Orçamento Reforma'!$C$4:$C$103,A75,'Orçamento Reforma'!$M$4:$M$103))</f>
        <v/>
      </c>
      <c r="D75" s="39">
        <f>IF($A75="","",B75-C75)</f>
        <v/>
      </c>
      <c r="E75" s="22">
        <f>IF($A75="","",IFERROR(C75/B75,0))</f>
        <v/>
      </c>
      <c r="G75" s="40" t="n"/>
      <c r="H75" s="39">
        <f>IF($G75="","",SUMIFS('Orçamento Reforma'!$L$4:$L$103,'Orçamento Reforma'!$P$4:$P$103,"&gt;="&amp;$G75,'Orçamento Reforma'!$P$4:$P$103,"&lt;"&amp;$G76))</f>
        <v/>
      </c>
      <c r="I75" s="39">
        <f>IF($G75="","",SUMIFS('Orçamento Reforma'!$M$4:$M$103,'Orçamento Reforma'!$P$4:$P$103,"&gt;="&amp;$G75,'Orçamento Reforma'!$P$4:$P$103,"&lt;"&amp;$G76))</f>
        <v/>
      </c>
      <c r="J75" s="39">
        <f>IF($G75="","",H75-I75)</f>
        <v/>
      </c>
    </row>
    <row r="76">
      <c r="A76" s="18" t="n"/>
      <c r="B76" s="41">
        <f>IF($A76="","",SUMIF('Orçamento Reforma'!$C$4:$C$103,A76,'Orçamento Reforma'!$L$4:$L$103))</f>
        <v/>
      </c>
      <c r="C76" s="41">
        <f>IF($A76="","",SUMIF('Orçamento Reforma'!$C$4:$C$103,A76,'Orçamento Reforma'!$M$4:$M$103))</f>
        <v/>
      </c>
      <c r="D76" s="41">
        <f>IF($A76="","",B76-C76)</f>
        <v/>
      </c>
      <c r="E76" s="25">
        <f>IF($A76="","",IFERROR(C76/B76,0))</f>
        <v/>
      </c>
      <c r="G76" s="42" t="n"/>
      <c r="H76" s="41">
        <f>IF($G76="","",SUMIFS('Orçamento Reforma'!$L$4:$L$103,'Orçamento Reforma'!$P$4:$P$103,"&gt;="&amp;$G76,'Orçamento Reforma'!$P$4:$P$103,"&lt;"&amp;$G77))</f>
        <v/>
      </c>
      <c r="I76" s="41">
        <f>IF($G76="","",SUMIFS('Orçamento Reforma'!$M$4:$M$103,'Orçamento Reforma'!$P$4:$P$103,"&gt;="&amp;$G76,'Orçamento Reforma'!$P$4:$P$103,"&lt;"&amp;$G77))</f>
        <v/>
      </c>
      <c r="J76" s="41">
        <f>IF($G76="","",H76-I76)</f>
        <v/>
      </c>
    </row>
    <row r="77">
      <c r="A77" s="16" t="n"/>
      <c r="B77" s="39">
        <f>IF($A77="","",SUMIF('Orçamento Reforma'!$C$4:$C$103,A77,'Orçamento Reforma'!$L$4:$L$103))</f>
        <v/>
      </c>
      <c r="C77" s="39">
        <f>IF($A77="","",SUMIF('Orçamento Reforma'!$C$4:$C$103,A77,'Orçamento Reforma'!$M$4:$M$103))</f>
        <v/>
      </c>
      <c r="D77" s="39">
        <f>IF($A77="","",B77-C77)</f>
        <v/>
      </c>
      <c r="E77" s="22">
        <f>IF($A77="","",IFERROR(C77/B77,0))</f>
        <v/>
      </c>
      <c r="G77" s="40" t="n"/>
      <c r="H77" s="39">
        <f>IF($G77="","",SUMIFS('Orçamento Reforma'!$L$4:$L$103,'Orçamento Reforma'!$P$4:$P$103,"&gt;="&amp;$G77,'Orçamento Reforma'!$P$4:$P$103,"&lt;"&amp;$G78))</f>
        <v/>
      </c>
      <c r="I77" s="39">
        <f>IF($G77="","",SUMIFS('Orçamento Reforma'!$M$4:$M$103,'Orçamento Reforma'!$P$4:$P$103,"&gt;="&amp;$G77,'Orçamento Reforma'!$P$4:$P$103,"&lt;"&amp;$G78))</f>
        <v/>
      </c>
      <c r="J77" s="39">
        <f>IF($G77="","",H77-I77)</f>
        <v/>
      </c>
    </row>
    <row r="78">
      <c r="A78" s="18" t="n"/>
      <c r="B78" s="41">
        <f>IF($A78="","",SUMIF('Orçamento Reforma'!$C$4:$C$103,A78,'Orçamento Reforma'!$L$4:$L$103))</f>
        <v/>
      </c>
      <c r="C78" s="41">
        <f>IF($A78="","",SUMIF('Orçamento Reforma'!$C$4:$C$103,A78,'Orçamento Reforma'!$M$4:$M$103))</f>
        <v/>
      </c>
      <c r="D78" s="41">
        <f>IF($A78="","",B78-C78)</f>
        <v/>
      </c>
      <c r="E78" s="25">
        <f>IF($A78="","",IFERROR(C78/B78,0))</f>
        <v/>
      </c>
      <c r="G78" s="42" t="n"/>
      <c r="H78" s="41">
        <f>IF($G78="","",SUMIFS('Orçamento Reforma'!$L$4:$L$103,'Orçamento Reforma'!$P$4:$P$103,"&gt;="&amp;$G78,'Orçamento Reforma'!$P$4:$P$103,"&lt;"&amp;$G79))</f>
        <v/>
      </c>
      <c r="I78" s="41">
        <f>IF($G78="","",SUMIFS('Orçamento Reforma'!$M$4:$M$103,'Orçamento Reforma'!$P$4:$P$103,"&gt;="&amp;$G78,'Orçamento Reforma'!$P$4:$P$103,"&lt;"&amp;$G79))</f>
        <v/>
      </c>
      <c r="J78" s="41">
        <f>IF($G78="","",H78-I78)</f>
        <v/>
      </c>
    </row>
    <row r="79">
      <c r="A79" s="16" t="n"/>
      <c r="B79" s="39">
        <f>IF($A79="","",SUMIF('Orçamento Reforma'!$C$4:$C$103,A79,'Orçamento Reforma'!$L$4:$L$103))</f>
        <v/>
      </c>
      <c r="C79" s="39">
        <f>IF($A79="","",SUMIF('Orçamento Reforma'!$C$4:$C$103,A79,'Orçamento Reforma'!$M$4:$M$103))</f>
        <v/>
      </c>
      <c r="D79" s="39">
        <f>IF($A79="","",B79-C79)</f>
        <v/>
      </c>
      <c r="E79" s="22">
        <f>IF($A79="","",IFERROR(C79/B79,0))</f>
        <v/>
      </c>
      <c r="G79" s="40" t="n"/>
      <c r="H79" s="39">
        <f>IF($G79="","",SUMIFS('Orçamento Reforma'!$L$4:$L$103,'Orçamento Reforma'!$P$4:$P$103,"&gt;="&amp;$G79,'Orçamento Reforma'!$P$4:$P$103,"&lt;"&amp;$G80))</f>
        <v/>
      </c>
      <c r="I79" s="39">
        <f>IF($G79="","",SUMIFS('Orçamento Reforma'!$M$4:$M$103,'Orçamento Reforma'!$P$4:$P$103,"&gt;="&amp;$G79,'Orçamento Reforma'!$P$4:$P$103,"&lt;"&amp;$G80))</f>
        <v/>
      </c>
      <c r="J79" s="39">
        <f>IF($G79="","",H79-I79)</f>
        <v/>
      </c>
    </row>
    <row r="80">
      <c r="A80" s="18" t="n"/>
      <c r="B80" s="41">
        <f>IF($A80="","",SUMIF('Orçamento Reforma'!$C$4:$C$103,A80,'Orçamento Reforma'!$L$4:$L$103))</f>
        <v/>
      </c>
      <c r="C80" s="41">
        <f>IF($A80="","",SUMIF('Orçamento Reforma'!$C$4:$C$103,A80,'Orçamento Reforma'!$M$4:$M$103))</f>
        <v/>
      </c>
      <c r="D80" s="41">
        <f>IF($A80="","",B80-C80)</f>
        <v/>
      </c>
      <c r="E80" s="25">
        <f>IF($A80="","",IFERROR(C80/B80,0))</f>
        <v/>
      </c>
      <c r="G80" s="42" t="n"/>
      <c r="H80" s="41">
        <f>IF($G80="","",SUMIFS('Orçamento Reforma'!$L$4:$L$103,'Orçamento Reforma'!$P$4:$P$103,"&gt;="&amp;$G80,'Orçamento Reforma'!$P$4:$P$103,"&lt;"&amp;$G81))</f>
        <v/>
      </c>
      <c r="I80" s="41">
        <f>IF($G80="","",SUMIFS('Orçamento Reforma'!$M$4:$M$103,'Orçamento Reforma'!$P$4:$P$103,"&gt;="&amp;$G80,'Orçamento Reforma'!$P$4:$P$103,"&lt;"&amp;$G81))</f>
        <v/>
      </c>
      <c r="J80" s="41">
        <f>IF($G80="","",H80-I80)</f>
        <v/>
      </c>
    </row>
    <row r="81">
      <c r="A81" s="16" t="n"/>
      <c r="B81" s="39">
        <f>IF($A81="","",SUMIF('Orçamento Reforma'!$C$4:$C$103,A81,'Orçamento Reforma'!$L$4:$L$103))</f>
        <v/>
      </c>
      <c r="C81" s="39">
        <f>IF($A81="","",SUMIF('Orçamento Reforma'!$C$4:$C$103,A81,'Orçamento Reforma'!$M$4:$M$103))</f>
        <v/>
      </c>
      <c r="D81" s="39">
        <f>IF($A81="","",B81-C81)</f>
        <v/>
      </c>
      <c r="E81" s="22">
        <f>IF($A81="","",IFERROR(C81/B81,0))</f>
        <v/>
      </c>
      <c r="G81" s="40" t="n"/>
      <c r="H81" s="39">
        <f>IF($G81="","",SUMIFS('Orçamento Reforma'!$L$4:$L$103,'Orçamento Reforma'!$P$4:$P$103,"&gt;="&amp;$G81,'Orçamento Reforma'!$P$4:$P$103,"&lt;"&amp;$G82))</f>
        <v/>
      </c>
      <c r="I81" s="39">
        <f>IF($G81="","",SUMIFS('Orçamento Reforma'!$M$4:$M$103,'Orçamento Reforma'!$P$4:$P$103,"&gt;="&amp;$G81,'Orçamento Reforma'!$P$4:$P$103,"&lt;"&amp;$G82))</f>
        <v/>
      </c>
      <c r="J81" s="39">
        <f>IF($G81="","",H81-I81)</f>
        <v/>
      </c>
    </row>
    <row r="82">
      <c r="A82" s="18" t="n"/>
      <c r="B82" s="41">
        <f>IF($A82="","",SUMIF('Orçamento Reforma'!$C$4:$C$103,A82,'Orçamento Reforma'!$L$4:$L$103))</f>
        <v/>
      </c>
      <c r="C82" s="41">
        <f>IF($A82="","",SUMIF('Orçamento Reforma'!$C$4:$C$103,A82,'Orçamento Reforma'!$M$4:$M$103))</f>
        <v/>
      </c>
      <c r="D82" s="41">
        <f>IF($A82="","",B82-C82)</f>
        <v/>
      </c>
      <c r="E82" s="25">
        <f>IF($A82="","",IFERROR(C82/B82,0))</f>
        <v/>
      </c>
      <c r="G82" s="42" t="n"/>
      <c r="H82" s="41">
        <f>IF($G82="","",SUMIFS('Orçamento Reforma'!$L$4:$L$103,'Orçamento Reforma'!$P$4:$P$103,"&gt;="&amp;$G82,'Orçamento Reforma'!$P$4:$P$103,"&lt;"&amp;$G83))</f>
        <v/>
      </c>
      <c r="I82" s="41">
        <f>IF($G82="","",SUMIFS('Orçamento Reforma'!$M$4:$M$103,'Orçamento Reforma'!$P$4:$P$103,"&gt;="&amp;$G82,'Orçamento Reforma'!$P$4:$P$103,"&lt;"&amp;$G83))</f>
        <v/>
      </c>
      <c r="J82" s="41">
        <f>IF($G82="","",H82-I82)</f>
        <v/>
      </c>
    </row>
    <row r="83">
      <c r="A83" s="16" t="n"/>
      <c r="B83" s="39">
        <f>IF($A83="","",SUMIF('Orçamento Reforma'!$C$4:$C$103,A83,'Orçamento Reforma'!$L$4:$L$103))</f>
        <v/>
      </c>
      <c r="C83" s="39">
        <f>IF($A83="","",SUMIF('Orçamento Reforma'!$C$4:$C$103,A83,'Orçamento Reforma'!$M$4:$M$103))</f>
        <v/>
      </c>
      <c r="D83" s="39">
        <f>IF($A83="","",B83-C83)</f>
        <v/>
      </c>
      <c r="E83" s="22">
        <f>IF($A83="","",IFERROR(C83/B83,0))</f>
        <v/>
      </c>
      <c r="G83" s="40" t="n"/>
      <c r="H83" s="39">
        <f>IF($G83="","",SUMIFS('Orçamento Reforma'!$L$4:$L$103,'Orçamento Reforma'!$P$4:$P$103,"&gt;="&amp;$G83,'Orçamento Reforma'!$P$4:$P$103,"&lt;"&amp;$G84))</f>
        <v/>
      </c>
      <c r="I83" s="39">
        <f>IF($G83="","",SUMIFS('Orçamento Reforma'!$M$4:$M$103,'Orçamento Reforma'!$P$4:$P$103,"&gt;="&amp;$G83,'Orçamento Reforma'!$P$4:$P$103,"&lt;"&amp;$G84))</f>
        <v/>
      </c>
      <c r="J83" s="39">
        <f>IF($G83="","",H83-I83)</f>
        <v/>
      </c>
    </row>
    <row r="84">
      <c r="A84" s="18" t="n"/>
      <c r="B84" s="41">
        <f>IF($A84="","",SUMIF('Orçamento Reforma'!$C$4:$C$103,A84,'Orçamento Reforma'!$L$4:$L$103))</f>
        <v/>
      </c>
      <c r="C84" s="41">
        <f>IF($A84="","",SUMIF('Orçamento Reforma'!$C$4:$C$103,A84,'Orçamento Reforma'!$M$4:$M$103))</f>
        <v/>
      </c>
      <c r="D84" s="41">
        <f>IF($A84="","",B84-C84)</f>
        <v/>
      </c>
      <c r="E84" s="25">
        <f>IF($A84="","",IFERROR(C84/B84,0))</f>
        <v/>
      </c>
      <c r="G84" s="42" t="n"/>
      <c r="H84" s="41">
        <f>IF($G84="","",SUMIFS('Orçamento Reforma'!$L$4:$L$103,'Orçamento Reforma'!$P$4:$P$103,"&gt;="&amp;$G84,'Orçamento Reforma'!$P$4:$P$103,"&lt;"&amp;$G85))</f>
        <v/>
      </c>
      <c r="I84" s="41">
        <f>IF($G84="","",SUMIFS('Orçamento Reforma'!$M$4:$M$103,'Orçamento Reforma'!$P$4:$P$103,"&gt;="&amp;$G84,'Orçamento Reforma'!$P$4:$P$103,"&lt;"&amp;$G85))</f>
        <v/>
      </c>
      <c r="J84" s="41">
        <f>IF($G84="","",H84-I84)</f>
        <v/>
      </c>
    </row>
    <row r="85">
      <c r="A85" s="16" t="n"/>
      <c r="B85" s="39">
        <f>IF($A85="","",SUMIF('Orçamento Reforma'!$C$4:$C$103,A85,'Orçamento Reforma'!$L$4:$L$103))</f>
        <v/>
      </c>
      <c r="C85" s="39">
        <f>IF($A85="","",SUMIF('Orçamento Reforma'!$C$4:$C$103,A85,'Orçamento Reforma'!$M$4:$M$103))</f>
        <v/>
      </c>
      <c r="D85" s="39">
        <f>IF($A85="","",B85-C85)</f>
        <v/>
      </c>
      <c r="E85" s="22">
        <f>IF($A85="","",IFERROR(C85/B85,0))</f>
        <v/>
      </c>
      <c r="G85" s="40" t="n"/>
      <c r="H85" s="39">
        <f>IF($G85="","",SUMIFS('Orçamento Reforma'!$L$4:$L$103,'Orçamento Reforma'!$P$4:$P$103,"&gt;="&amp;$G85,'Orçamento Reforma'!$P$4:$P$103,"&lt;"&amp;$G86))</f>
        <v/>
      </c>
      <c r="I85" s="39">
        <f>IF($G85="","",SUMIFS('Orçamento Reforma'!$M$4:$M$103,'Orçamento Reforma'!$P$4:$P$103,"&gt;="&amp;$G85,'Orçamento Reforma'!$P$4:$P$103,"&lt;"&amp;$G86))</f>
        <v/>
      </c>
      <c r="J85" s="39">
        <f>IF($G85="","",H85-I85)</f>
        <v/>
      </c>
    </row>
    <row r="86">
      <c r="A86" s="18" t="n"/>
      <c r="B86" s="41">
        <f>IF($A86="","",SUMIF('Orçamento Reforma'!$C$4:$C$103,A86,'Orçamento Reforma'!$L$4:$L$103))</f>
        <v/>
      </c>
      <c r="C86" s="41">
        <f>IF($A86="","",SUMIF('Orçamento Reforma'!$C$4:$C$103,A86,'Orçamento Reforma'!$M$4:$M$103))</f>
        <v/>
      </c>
      <c r="D86" s="41">
        <f>IF($A86="","",B86-C86)</f>
        <v/>
      </c>
      <c r="E86" s="25">
        <f>IF($A86="","",IFERROR(C86/B86,0))</f>
        <v/>
      </c>
      <c r="G86" s="42" t="n"/>
      <c r="H86" s="41">
        <f>IF($G86="","",SUMIFS('Orçamento Reforma'!$L$4:$L$103,'Orçamento Reforma'!$P$4:$P$103,"&gt;="&amp;$G86,'Orçamento Reforma'!$P$4:$P$103,"&lt;"&amp;$G87))</f>
        <v/>
      </c>
      <c r="I86" s="41">
        <f>IF($G86="","",SUMIFS('Orçamento Reforma'!$M$4:$M$103,'Orçamento Reforma'!$P$4:$P$103,"&gt;="&amp;$G86,'Orçamento Reforma'!$P$4:$P$103,"&lt;"&amp;$G87))</f>
        <v/>
      </c>
      <c r="J86" s="41">
        <f>IF($G86="","",H86-I86)</f>
        <v/>
      </c>
    </row>
    <row r="87">
      <c r="A87" s="16" t="n"/>
      <c r="B87" s="39">
        <f>IF($A87="","",SUMIF('Orçamento Reforma'!$C$4:$C$103,A87,'Orçamento Reforma'!$L$4:$L$103))</f>
        <v/>
      </c>
      <c r="C87" s="39">
        <f>IF($A87="","",SUMIF('Orçamento Reforma'!$C$4:$C$103,A87,'Orçamento Reforma'!$M$4:$M$103))</f>
        <v/>
      </c>
      <c r="D87" s="39">
        <f>IF($A87="","",B87-C87)</f>
        <v/>
      </c>
      <c r="E87" s="22">
        <f>IF($A87="","",IFERROR(C87/B87,0))</f>
        <v/>
      </c>
      <c r="G87" s="40" t="n"/>
      <c r="H87" s="39">
        <f>IF($G87="","",SUMIFS('Orçamento Reforma'!$L$4:$L$103,'Orçamento Reforma'!$P$4:$P$103,"&gt;="&amp;$G87,'Orçamento Reforma'!$P$4:$P$103,"&lt;"&amp;$G88))</f>
        <v/>
      </c>
      <c r="I87" s="39">
        <f>IF($G87="","",SUMIFS('Orçamento Reforma'!$M$4:$M$103,'Orçamento Reforma'!$P$4:$P$103,"&gt;="&amp;$G87,'Orçamento Reforma'!$P$4:$P$103,"&lt;"&amp;$G88))</f>
        <v/>
      </c>
      <c r="J87" s="39">
        <f>IF($G87="","",H87-I87)</f>
        <v/>
      </c>
    </row>
    <row r="88">
      <c r="A88" s="18" t="n"/>
      <c r="B88" s="41">
        <f>IF($A88="","",SUMIF('Orçamento Reforma'!$C$4:$C$103,A88,'Orçamento Reforma'!$L$4:$L$103))</f>
        <v/>
      </c>
      <c r="C88" s="41">
        <f>IF($A88="","",SUMIF('Orçamento Reforma'!$C$4:$C$103,A88,'Orçamento Reforma'!$M$4:$M$103))</f>
        <v/>
      </c>
      <c r="D88" s="41">
        <f>IF($A88="","",B88-C88)</f>
        <v/>
      </c>
      <c r="E88" s="25">
        <f>IF($A88="","",IFERROR(C88/B88,0))</f>
        <v/>
      </c>
      <c r="G88" s="42" t="n"/>
      <c r="H88" s="41">
        <f>IF($G88="","",SUMIFS('Orçamento Reforma'!$L$4:$L$103,'Orçamento Reforma'!$P$4:$P$103,"&gt;="&amp;$G88,'Orçamento Reforma'!$P$4:$P$103,"&lt;"&amp;$G89))</f>
        <v/>
      </c>
      <c r="I88" s="41">
        <f>IF($G88="","",SUMIFS('Orçamento Reforma'!$M$4:$M$103,'Orçamento Reforma'!$P$4:$P$103,"&gt;="&amp;$G88,'Orçamento Reforma'!$P$4:$P$103,"&lt;"&amp;$G89))</f>
        <v/>
      </c>
      <c r="J88" s="41">
        <f>IF($G88="","",H88-I88)</f>
        <v/>
      </c>
    </row>
    <row r="89">
      <c r="A89" s="16" t="n"/>
      <c r="B89" s="39">
        <f>IF($A89="","",SUMIF('Orçamento Reforma'!$C$4:$C$103,A89,'Orçamento Reforma'!$L$4:$L$103))</f>
        <v/>
      </c>
      <c r="C89" s="39">
        <f>IF($A89="","",SUMIF('Orçamento Reforma'!$C$4:$C$103,A89,'Orçamento Reforma'!$M$4:$M$103))</f>
        <v/>
      </c>
      <c r="D89" s="39">
        <f>IF($A89="","",B89-C89)</f>
        <v/>
      </c>
      <c r="E89" s="22">
        <f>IF($A89="","",IFERROR(C89/B89,0))</f>
        <v/>
      </c>
      <c r="G89" s="40" t="n"/>
      <c r="H89" s="39">
        <f>IF($G89="","",SUMIFS('Orçamento Reforma'!$L$4:$L$103,'Orçamento Reforma'!$P$4:$P$103,"&gt;="&amp;$G89,'Orçamento Reforma'!$P$4:$P$103,"&lt;"&amp;$G90))</f>
        <v/>
      </c>
      <c r="I89" s="39">
        <f>IF($G89="","",SUMIFS('Orçamento Reforma'!$M$4:$M$103,'Orçamento Reforma'!$P$4:$P$103,"&gt;="&amp;$G89,'Orçamento Reforma'!$P$4:$P$103,"&lt;"&amp;$G90))</f>
        <v/>
      </c>
      <c r="J89" s="39">
        <f>IF($G89="","",H89-I89)</f>
        <v/>
      </c>
    </row>
    <row r="90">
      <c r="A90" s="18" t="n"/>
      <c r="B90" s="41">
        <f>IF($A90="","",SUMIF('Orçamento Reforma'!$C$4:$C$103,A90,'Orçamento Reforma'!$L$4:$L$103))</f>
        <v/>
      </c>
      <c r="C90" s="41">
        <f>IF($A90="","",SUMIF('Orçamento Reforma'!$C$4:$C$103,A90,'Orçamento Reforma'!$M$4:$M$103))</f>
        <v/>
      </c>
      <c r="D90" s="41">
        <f>IF($A90="","",B90-C90)</f>
        <v/>
      </c>
      <c r="E90" s="25">
        <f>IF($A90="","",IFERROR(C90/B90,0))</f>
        <v/>
      </c>
      <c r="G90" s="42" t="n"/>
      <c r="H90" s="41">
        <f>IF($G90="","",SUMIFS('Orçamento Reforma'!$L$4:$L$103,'Orçamento Reforma'!$P$4:$P$103,"&gt;="&amp;$G90,'Orçamento Reforma'!$P$4:$P$103,"&lt;"&amp;$G91))</f>
        <v/>
      </c>
      <c r="I90" s="41">
        <f>IF($G90="","",SUMIFS('Orçamento Reforma'!$M$4:$M$103,'Orçamento Reforma'!$P$4:$P$103,"&gt;="&amp;$G90,'Orçamento Reforma'!$P$4:$P$103,"&lt;"&amp;$G91))</f>
        <v/>
      </c>
      <c r="J90" s="41">
        <f>IF($G90="","",H90-I90)</f>
        <v/>
      </c>
    </row>
    <row r="91">
      <c r="A91" s="16" t="n"/>
      <c r="B91" s="39">
        <f>IF($A91="","",SUMIF('Orçamento Reforma'!$C$4:$C$103,A91,'Orçamento Reforma'!$L$4:$L$103))</f>
        <v/>
      </c>
      <c r="C91" s="39">
        <f>IF($A91="","",SUMIF('Orçamento Reforma'!$C$4:$C$103,A91,'Orçamento Reforma'!$M$4:$M$103))</f>
        <v/>
      </c>
      <c r="D91" s="39">
        <f>IF($A91="","",B91-C91)</f>
        <v/>
      </c>
      <c r="E91" s="22">
        <f>IF($A91="","",IFERROR(C91/B91,0))</f>
        <v/>
      </c>
      <c r="G91" s="40" t="n"/>
      <c r="H91" s="39">
        <f>IF($G91="","",SUMIFS('Orçamento Reforma'!$L$4:$L$103,'Orçamento Reforma'!$P$4:$P$103,"&gt;="&amp;$G91,'Orçamento Reforma'!$P$4:$P$103,"&lt;"&amp;$G92))</f>
        <v/>
      </c>
      <c r="I91" s="39">
        <f>IF($G91="","",SUMIFS('Orçamento Reforma'!$M$4:$M$103,'Orçamento Reforma'!$P$4:$P$103,"&gt;="&amp;$G91,'Orçamento Reforma'!$P$4:$P$103,"&lt;"&amp;$G92))</f>
        <v/>
      </c>
      <c r="J91" s="39">
        <f>IF($G91="","",H91-I91)</f>
        <v/>
      </c>
    </row>
    <row r="92">
      <c r="A92" s="18" t="n"/>
      <c r="B92" s="41">
        <f>IF($A92="","",SUMIF('Orçamento Reforma'!$C$4:$C$103,A92,'Orçamento Reforma'!$L$4:$L$103))</f>
        <v/>
      </c>
      <c r="C92" s="41">
        <f>IF($A92="","",SUMIF('Orçamento Reforma'!$C$4:$C$103,A92,'Orçamento Reforma'!$M$4:$M$103))</f>
        <v/>
      </c>
      <c r="D92" s="41">
        <f>IF($A92="","",B92-C92)</f>
        <v/>
      </c>
      <c r="E92" s="25">
        <f>IF($A92="","",IFERROR(C92/B92,0))</f>
        <v/>
      </c>
      <c r="G92" s="42" t="n"/>
      <c r="H92" s="41">
        <f>IF($G92="","",SUMIFS('Orçamento Reforma'!$L$4:$L$103,'Orçamento Reforma'!$P$4:$P$103,"&gt;="&amp;$G92,'Orçamento Reforma'!$P$4:$P$103,"&lt;"&amp;$G93))</f>
        <v/>
      </c>
      <c r="I92" s="41">
        <f>IF($G92="","",SUMIFS('Orçamento Reforma'!$M$4:$M$103,'Orçamento Reforma'!$P$4:$P$103,"&gt;="&amp;$G92,'Orçamento Reforma'!$P$4:$P$103,"&lt;"&amp;$G93))</f>
        <v/>
      </c>
      <c r="J92" s="41">
        <f>IF($G92="","",H92-I92)</f>
        <v/>
      </c>
    </row>
    <row r="93">
      <c r="A93" s="16" t="n"/>
      <c r="B93" s="39">
        <f>IF($A93="","",SUMIF('Orçamento Reforma'!$C$4:$C$103,A93,'Orçamento Reforma'!$L$4:$L$103))</f>
        <v/>
      </c>
      <c r="C93" s="39">
        <f>IF($A93="","",SUMIF('Orçamento Reforma'!$C$4:$C$103,A93,'Orçamento Reforma'!$M$4:$M$103))</f>
        <v/>
      </c>
      <c r="D93" s="39">
        <f>IF($A93="","",B93-C93)</f>
        <v/>
      </c>
      <c r="E93" s="22">
        <f>IF($A93="","",IFERROR(C93/B93,0))</f>
        <v/>
      </c>
      <c r="G93" s="40" t="n"/>
      <c r="H93" s="39">
        <f>IF($G93="","",SUMIFS('Orçamento Reforma'!$L$4:$L$103,'Orçamento Reforma'!$P$4:$P$103,"&gt;="&amp;$G93,'Orçamento Reforma'!$P$4:$P$103,"&lt;"&amp;$G94))</f>
        <v/>
      </c>
      <c r="I93" s="39">
        <f>IF($G93="","",SUMIFS('Orçamento Reforma'!$M$4:$M$103,'Orçamento Reforma'!$P$4:$P$103,"&gt;="&amp;$G93,'Orçamento Reforma'!$P$4:$P$103,"&lt;"&amp;$G94))</f>
        <v/>
      </c>
      <c r="J93" s="39">
        <f>IF($G93="","",H93-I93)</f>
        <v/>
      </c>
    </row>
    <row r="94">
      <c r="A94" s="18" t="n"/>
      <c r="B94" s="41">
        <f>IF($A94="","",SUMIF('Orçamento Reforma'!$C$4:$C$103,A94,'Orçamento Reforma'!$L$4:$L$103))</f>
        <v/>
      </c>
      <c r="C94" s="41">
        <f>IF($A94="","",SUMIF('Orçamento Reforma'!$C$4:$C$103,A94,'Orçamento Reforma'!$M$4:$M$103))</f>
        <v/>
      </c>
      <c r="D94" s="41">
        <f>IF($A94="","",B94-C94)</f>
        <v/>
      </c>
      <c r="E94" s="25">
        <f>IF($A94="","",IFERROR(C94/B94,0))</f>
        <v/>
      </c>
      <c r="G94" s="42" t="n"/>
      <c r="H94" s="41">
        <f>IF($G94="","",SUMIFS('Orçamento Reforma'!$L$4:$L$103,'Orçamento Reforma'!$P$4:$P$103,"&gt;="&amp;$G94,'Orçamento Reforma'!$P$4:$P$103,"&lt;"&amp;$G95))</f>
        <v/>
      </c>
      <c r="I94" s="41">
        <f>IF($G94="","",SUMIFS('Orçamento Reforma'!$M$4:$M$103,'Orçamento Reforma'!$P$4:$P$103,"&gt;="&amp;$G94,'Orçamento Reforma'!$P$4:$P$103,"&lt;"&amp;$G95))</f>
        <v/>
      </c>
      <c r="J94" s="41">
        <f>IF($G94="","",H94-I94)</f>
        <v/>
      </c>
    </row>
    <row r="95">
      <c r="A95" s="16" t="n"/>
      <c r="B95" s="39">
        <f>IF($A95="","",SUMIF('Orçamento Reforma'!$C$4:$C$103,A95,'Orçamento Reforma'!$L$4:$L$103))</f>
        <v/>
      </c>
      <c r="C95" s="39">
        <f>IF($A95="","",SUMIF('Orçamento Reforma'!$C$4:$C$103,A95,'Orçamento Reforma'!$M$4:$M$103))</f>
        <v/>
      </c>
      <c r="D95" s="39">
        <f>IF($A95="","",B95-C95)</f>
        <v/>
      </c>
      <c r="E95" s="22">
        <f>IF($A95="","",IFERROR(C95/B95,0))</f>
        <v/>
      </c>
      <c r="G95" s="40" t="n"/>
      <c r="H95" s="39">
        <f>IF($G95="","",SUMIFS('Orçamento Reforma'!$L$4:$L$103,'Orçamento Reforma'!$P$4:$P$103,"&gt;="&amp;$G95,'Orçamento Reforma'!$P$4:$P$103,"&lt;"&amp;$G96))</f>
        <v/>
      </c>
      <c r="I95" s="39">
        <f>IF($G95="","",SUMIFS('Orçamento Reforma'!$M$4:$M$103,'Orçamento Reforma'!$P$4:$P$103,"&gt;="&amp;$G95,'Orçamento Reforma'!$P$4:$P$103,"&lt;"&amp;$G96))</f>
        <v/>
      </c>
      <c r="J95" s="39">
        <f>IF($G95="","",H95-I95)</f>
        <v/>
      </c>
    </row>
    <row r="96">
      <c r="A96" s="18" t="n"/>
      <c r="B96" s="41">
        <f>IF($A96="","",SUMIF('Orçamento Reforma'!$C$4:$C$103,A96,'Orçamento Reforma'!$L$4:$L$103))</f>
        <v/>
      </c>
      <c r="C96" s="41">
        <f>IF($A96="","",SUMIF('Orçamento Reforma'!$C$4:$C$103,A96,'Orçamento Reforma'!$M$4:$M$103))</f>
        <v/>
      </c>
      <c r="D96" s="41">
        <f>IF($A96="","",B96-C96)</f>
        <v/>
      </c>
      <c r="E96" s="25">
        <f>IF($A96="","",IFERROR(C96/B96,0))</f>
        <v/>
      </c>
      <c r="G96" s="42" t="n"/>
      <c r="H96" s="41">
        <f>IF($G96="","",SUMIFS('Orçamento Reforma'!$L$4:$L$103,'Orçamento Reforma'!$P$4:$P$103,"&gt;="&amp;$G96,'Orçamento Reforma'!$P$4:$P$103,"&lt;"&amp;$G97))</f>
        <v/>
      </c>
      <c r="I96" s="41">
        <f>IF($G96="","",SUMIFS('Orçamento Reforma'!$M$4:$M$103,'Orçamento Reforma'!$P$4:$P$103,"&gt;="&amp;$G96,'Orçamento Reforma'!$P$4:$P$103,"&lt;"&amp;$G97))</f>
        <v/>
      </c>
      <c r="J96" s="41">
        <f>IF($G96="","",H96-I96)</f>
        <v/>
      </c>
    </row>
    <row r="97">
      <c r="A97" s="16" t="n"/>
      <c r="B97" s="39">
        <f>IF($A97="","",SUMIF('Orçamento Reforma'!$C$4:$C$103,A97,'Orçamento Reforma'!$L$4:$L$103))</f>
        <v/>
      </c>
      <c r="C97" s="39">
        <f>IF($A97="","",SUMIF('Orçamento Reforma'!$C$4:$C$103,A97,'Orçamento Reforma'!$M$4:$M$103))</f>
        <v/>
      </c>
      <c r="D97" s="39">
        <f>IF($A97="","",B97-C97)</f>
        <v/>
      </c>
      <c r="E97" s="22">
        <f>IF($A97="","",IFERROR(C97/B97,0))</f>
        <v/>
      </c>
      <c r="G97" s="40" t="n"/>
      <c r="H97" s="39">
        <f>IF($G97="","",SUMIFS('Orçamento Reforma'!$L$4:$L$103,'Orçamento Reforma'!$P$4:$P$103,"&gt;="&amp;$G97,'Orçamento Reforma'!$P$4:$P$103,"&lt;"&amp;$G98))</f>
        <v/>
      </c>
      <c r="I97" s="39">
        <f>IF($G97="","",SUMIFS('Orçamento Reforma'!$M$4:$M$103,'Orçamento Reforma'!$P$4:$P$103,"&gt;="&amp;$G97,'Orçamento Reforma'!$P$4:$P$103,"&lt;"&amp;$G98))</f>
        <v/>
      </c>
      <c r="J97" s="39">
        <f>IF($G97="","",H97-I97)</f>
        <v/>
      </c>
    </row>
    <row r="98">
      <c r="A98" s="18" t="n"/>
      <c r="B98" s="41">
        <f>IF($A98="","",SUMIF('Orçamento Reforma'!$C$4:$C$103,A98,'Orçamento Reforma'!$L$4:$L$103))</f>
        <v/>
      </c>
      <c r="C98" s="41">
        <f>IF($A98="","",SUMIF('Orçamento Reforma'!$C$4:$C$103,A98,'Orçamento Reforma'!$M$4:$M$103))</f>
        <v/>
      </c>
      <c r="D98" s="41">
        <f>IF($A98="","",B98-C98)</f>
        <v/>
      </c>
      <c r="E98" s="25">
        <f>IF($A98="","",IFERROR(C98/B98,0))</f>
        <v/>
      </c>
      <c r="G98" s="42" t="n"/>
      <c r="H98" s="41">
        <f>IF($G98="","",SUMIFS('Orçamento Reforma'!$L$4:$L$103,'Orçamento Reforma'!$P$4:$P$103,"&gt;="&amp;$G98,'Orçamento Reforma'!$P$4:$P$103,"&lt;"&amp;$G99))</f>
        <v/>
      </c>
      <c r="I98" s="41">
        <f>IF($G98="","",SUMIFS('Orçamento Reforma'!$M$4:$M$103,'Orçamento Reforma'!$P$4:$P$103,"&gt;="&amp;$G98,'Orçamento Reforma'!$P$4:$P$103,"&lt;"&amp;$G99))</f>
        <v/>
      </c>
      <c r="J98" s="41">
        <f>IF($G98="","",H98-I98)</f>
        <v/>
      </c>
    </row>
    <row r="99">
      <c r="A99" s="16" t="n"/>
      <c r="B99" s="39">
        <f>IF($A99="","",SUMIF('Orçamento Reforma'!$C$4:$C$103,A99,'Orçamento Reforma'!$L$4:$L$103))</f>
        <v/>
      </c>
      <c r="C99" s="39">
        <f>IF($A99="","",SUMIF('Orçamento Reforma'!$C$4:$C$103,A99,'Orçamento Reforma'!$M$4:$M$103))</f>
        <v/>
      </c>
      <c r="D99" s="39">
        <f>IF($A99="","",B99-C99)</f>
        <v/>
      </c>
      <c r="E99" s="22">
        <f>IF($A99="","",IFERROR(C99/B99,0))</f>
        <v/>
      </c>
      <c r="G99" s="40" t="n"/>
      <c r="H99" s="39">
        <f>IF($G99="","",SUMIFS('Orçamento Reforma'!$L$4:$L$103,'Orçamento Reforma'!$P$4:$P$103,"&gt;="&amp;$G99,'Orçamento Reforma'!$P$4:$P$103,"&lt;"&amp;$G100))</f>
        <v/>
      </c>
      <c r="I99" s="39">
        <f>IF($G99="","",SUMIFS('Orçamento Reforma'!$M$4:$M$103,'Orçamento Reforma'!$P$4:$P$103,"&gt;="&amp;$G99,'Orçamento Reforma'!$P$4:$P$103,"&lt;"&amp;$G100))</f>
        <v/>
      </c>
      <c r="J99" s="39">
        <f>IF($G99="","",H99-I99)</f>
        <v/>
      </c>
    </row>
    <row r="100">
      <c r="A100" s="18" t="n"/>
      <c r="B100" s="41">
        <f>IF($A100="","",SUMIF('Orçamento Reforma'!$C$4:$C$103,A100,'Orçamento Reforma'!$L$4:$L$103))</f>
        <v/>
      </c>
      <c r="C100" s="41">
        <f>IF($A100="","",SUMIF('Orçamento Reforma'!$C$4:$C$103,A100,'Orçamento Reforma'!$M$4:$M$103))</f>
        <v/>
      </c>
      <c r="D100" s="41">
        <f>IF($A100="","",B100-C100)</f>
        <v/>
      </c>
      <c r="E100" s="25">
        <f>IF($A100="","",IFERROR(C100/B100,0))</f>
        <v/>
      </c>
      <c r="G100" s="42" t="n"/>
      <c r="H100" s="41">
        <f>IF($G100="","",SUMIFS('Orçamento Reforma'!$L$4:$L$103,'Orçamento Reforma'!$P$4:$P$103,"&gt;="&amp;$G100,'Orçamento Reforma'!$P$4:$P$103,"&lt;"&amp;$G101))</f>
        <v/>
      </c>
      <c r="I100" s="41">
        <f>IF($G100="","",SUMIFS('Orçamento Reforma'!$M$4:$M$103,'Orçamento Reforma'!$P$4:$P$103,"&gt;="&amp;$G100,'Orçamento Reforma'!$P$4:$P$103,"&lt;"&amp;$G101))</f>
        <v/>
      </c>
      <c r="J100" s="41">
        <f>IF($G100="","",H100-I100)</f>
        <v/>
      </c>
    </row>
    <row r="101">
      <c r="A101" s="16" t="n"/>
      <c r="B101" s="39">
        <f>IF($A101="","",SUMIF('Orçamento Reforma'!$C$4:$C$103,A101,'Orçamento Reforma'!$L$4:$L$103))</f>
        <v/>
      </c>
      <c r="C101" s="39">
        <f>IF($A101="","",SUMIF('Orçamento Reforma'!$C$4:$C$103,A101,'Orçamento Reforma'!$M$4:$M$103))</f>
        <v/>
      </c>
      <c r="D101" s="39">
        <f>IF($A101="","",B101-C101)</f>
        <v/>
      </c>
      <c r="E101" s="22">
        <f>IF($A101="","",IFERROR(C101/B101,0))</f>
        <v/>
      </c>
      <c r="G101" s="40" t="n"/>
      <c r="H101" s="39">
        <f>IF($G101="","",SUMIFS('Orçamento Reforma'!$L$4:$L$103,'Orçamento Reforma'!$P$4:$P$103,"&gt;="&amp;$G101,'Orçamento Reforma'!$P$4:$P$103,"&lt;"&amp;$G102))</f>
        <v/>
      </c>
      <c r="I101" s="39">
        <f>IF($G101="","",SUMIFS('Orçamento Reforma'!$M$4:$M$103,'Orçamento Reforma'!$P$4:$P$103,"&gt;="&amp;$G101,'Orçamento Reforma'!$P$4:$P$103,"&lt;"&amp;$G102))</f>
        <v/>
      </c>
      <c r="J101" s="39">
        <f>IF($G101="","",H101-I101)</f>
        <v/>
      </c>
    </row>
  </sheetData>
  <mergeCells count="1">
    <mergeCell ref="A1:Q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5" customWidth="1" min="2" max="2"/>
    <col width="4" customWidth="1" min="3" max="3"/>
    <col width="22" customWidth="1" min="4" max="4"/>
    <col width="4" customWidth="1" min="5" max="5"/>
    <col width="18" customWidth="1" min="6" max="6"/>
    <col width="4" customWidth="1" min="7" max="7"/>
    <col width="25" customWidth="1" min="8" max="8"/>
    <col width="4" customWidth="1" min="9" max="9"/>
    <col width="16" customWidth="1" min="10" max="10"/>
  </cols>
  <sheetData>
    <row r="1" ht="28" customHeight="1">
      <c r="A1" s="1" t="inlineStr">
        <is>
          <t>Listas e Instruções</t>
        </is>
      </c>
    </row>
    <row r="2">
      <c r="A2" s="2" t="inlineStr">
        <is>
          <t>Atualize as listas de apoio quando necessário e mantenha os nomes consistentes para os indicadores.</t>
        </is>
      </c>
    </row>
    <row r="3"/>
    <row r="4">
      <c r="A4" s="3" t="inlineStr">
        <is>
          <t>Categoria</t>
        </is>
      </c>
      <c r="B4" s="3" t="inlineStr">
        <is>
          <t>% de conclusão padrão</t>
        </is>
      </c>
      <c r="D4" s="3" t="inlineStr">
        <is>
          <t>Ambientes</t>
        </is>
      </c>
      <c r="F4" s="3" t="inlineStr">
        <is>
          <t>Status de referência</t>
        </is>
      </c>
      <c r="H4" s="3" t="inlineStr">
        <is>
          <t>Formas de pagamento</t>
        </is>
      </c>
      <c r="J4" s="3" t="inlineStr">
        <is>
          <t>Unidades</t>
        </is>
      </c>
    </row>
    <row r="5">
      <c r="A5" s="27" t="inlineStr">
        <is>
          <t>Mão de obra</t>
        </is>
      </c>
      <c r="B5" s="28" t="n">
        <v>0.45</v>
      </c>
      <c r="D5" s="27" t="inlineStr">
        <is>
          <t>Cozinha</t>
        </is>
      </c>
      <c r="F5" s="4" t="inlineStr">
        <is>
          <t>Pago</t>
        </is>
      </c>
      <c r="H5" s="27" t="inlineStr">
        <is>
          <t>PIX</t>
        </is>
      </c>
      <c r="J5" s="4" t="inlineStr">
        <is>
          <t>un</t>
        </is>
      </c>
    </row>
    <row r="6">
      <c r="A6" s="27" t="inlineStr">
        <is>
          <t>Materiais</t>
        </is>
      </c>
      <c r="B6" s="28" t="n">
        <v>0.4</v>
      </c>
      <c r="D6" s="27" t="inlineStr">
        <is>
          <t>Banheiro</t>
        </is>
      </c>
      <c r="F6" s="4" t="inlineStr">
        <is>
          <t>Em aberto</t>
        </is>
      </c>
      <c r="H6" s="27" t="inlineStr">
        <is>
          <t>Cartão de crédito</t>
        </is>
      </c>
      <c r="J6" s="4" t="inlineStr">
        <is>
          <t>m²</t>
        </is>
      </c>
    </row>
    <row r="7">
      <c r="A7" s="27" t="inlineStr">
        <is>
          <t>Elétrica</t>
        </is>
      </c>
      <c r="B7" s="28" t="n">
        <v>0.55</v>
      </c>
      <c r="D7" s="27" t="inlineStr">
        <is>
          <t>Sala</t>
        </is>
      </c>
      <c r="F7" s="4" t="inlineStr">
        <is>
          <t>Atrasado</t>
        </is>
      </c>
      <c r="H7" s="27" t="inlineStr">
        <is>
          <t>Boleto</t>
        </is>
      </c>
      <c r="J7" s="4" t="inlineStr">
        <is>
          <t>m</t>
        </is>
      </c>
    </row>
    <row r="8">
      <c r="A8" s="27" t="inlineStr">
        <is>
          <t>Hidráulica</t>
        </is>
      </c>
      <c r="B8" s="28" t="n">
        <v>0.8</v>
      </c>
      <c r="D8" s="27" t="inlineStr">
        <is>
          <t>Quarto</t>
        </is>
      </c>
      <c r="F8" s="4" t="n"/>
      <c r="H8" s="27" t="inlineStr">
        <is>
          <t>Transferência</t>
        </is>
      </c>
      <c r="J8" s="4" t="inlineStr">
        <is>
          <t>diária</t>
        </is>
      </c>
    </row>
    <row r="9">
      <c r="A9" s="27" t="inlineStr">
        <is>
          <t>Pintura</t>
        </is>
      </c>
      <c r="B9" s="28" t="n">
        <v>0.2</v>
      </c>
      <c r="D9" s="27" t="inlineStr">
        <is>
          <t>Área externa</t>
        </is>
      </c>
      <c r="F9" s="4" t="n"/>
      <c r="H9" s="27" t="inlineStr">
        <is>
          <t>Dinheiro</t>
        </is>
      </c>
      <c r="J9" s="4" t="inlineStr">
        <is>
          <t>serviço</t>
        </is>
      </c>
    </row>
    <row r="10">
      <c r="A10" s="27" t="inlineStr">
        <is>
          <t>Marcenaria</t>
        </is>
      </c>
      <c r="B10" s="28" t="n">
        <v>0.35</v>
      </c>
      <c r="D10" s="27" t="inlineStr">
        <is>
          <t>Lavanderia</t>
        </is>
      </c>
      <c r="F10" s="4" t="n"/>
      <c r="H10" s="27" t="inlineStr">
        <is>
          <t>Parcelado</t>
        </is>
      </c>
      <c r="J10" s="4" t="inlineStr">
        <is>
          <t>kg</t>
        </is>
      </c>
    </row>
    <row r="11">
      <c r="A11" s="27" t="inlineStr">
        <is>
          <t>Pisos e revestimentos</t>
        </is>
      </c>
      <c r="B11" s="28" t="n">
        <v>0.75</v>
      </c>
      <c r="D11" s="27" t="inlineStr">
        <is>
          <t>Toda a casa</t>
        </is>
      </c>
      <c r="F11" s="4" t="n"/>
      <c r="H11" s="27" t="n"/>
      <c r="J11" s="4" t="inlineStr">
        <is>
          <t>litro</t>
        </is>
      </c>
    </row>
    <row r="12">
      <c r="A12" s="27" t="inlineStr">
        <is>
          <t>Iluminação</t>
        </is>
      </c>
      <c r="B12" s="28" t="n">
        <v>0.5</v>
      </c>
      <c r="D12" s="27" t="n"/>
      <c r="F12" s="4" t="n"/>
      <c r="H12" s="27" t="n"/>
      <c r="J12" s="4" t="n"/>
    </row>
    <row r="13">
      <c r="A13" s="27" t="inlineStr">
        <is>
          <t>Taxas</t>
        </is>
      </c>
      <c r="B13" s="28" t="n">
        <v>1</v>
      </c>
      <c r="D13" s="27" t="n"/>
      <c r="F13" s="4" t="n"/>
      <c r="H13" s="27" t="n"/>
      <c r="J13" s="4" t="n"/>
    </row>
    <row r="14"/>
    <row r="15"/>
    <row r="16">
      <c r="A16" s="29" t="inlineStr">
        <is>
          <t>Orientações de uso</t>
        </is>
      </c>
      <c r="B16" s="29" t="n"/>
      <c r="C16" s="29" t="n"/>
      <c r="D16" s="29" t="n"/>
      <c r="E16" s="29" t="n"/>
      <c r="F16" s="29" t="n"/>
      <c r="G16" s="29" t="n"/>
      <c r="H16" s="29" t="n"/>
      <c r="I16" s="29" t="n"/>
      <c r="J16" s="29" t="n"/>
    </row>
    <row r="17" ht="34" customHeight="1">
      <c r="A17" s="30" t="inlineStr">
        <is>
          <t>Registrar itens</t>
        </is>
      </c>
      <c r="B17" s="31" t="inlineStr">
        <is>
          <t>Na aba Orçamento Reforma, preencha as células amarelas para cada novo fornecedor, serviço ou material.</t>
        </is>
      </c>
      <c r="C17" s="31" t="n"/>
      <c r="D17" s="31" t="n"/>
      <c r="E17" s="31" t="n"/>
      <c r="F17" s="31" t="n"/>
      <c r="G17" s="31" t="n"/>
      <c r="H17" s="31" t="n"/>
      <c r="I17" s="31" t="n"/>
      <c r="J17" s="31" t="n"/>
    </row>
    <row r="18" ht="34" customHeight="1">
      <c r="A18" s="32" t="inlineStr">
        <is>
          <t>Pagamentos parciais</t>
        </is>
      </c>
      <c r="B18" s="33" t="inlineStr">
        <is>
          <t>Atualize a coluna Valor pago sempre que houver pagamento. O saldo e o status serão recalculados automaticamente.</t>
        </is>
      </c>
      <c r="C18" s="33" t="n"/>
      <c r="D18" s="33" t="n"/>
      <c r="E18" s="33" t="n"/>
      <c r="F18" s="33" t="n"/>
      <c r="G18" s="33" t="n"/>
      <c r="H18" s="33" t="n"/>
      <c r="I18" s="33" t="n"/>
      <c r="J18" s="33" t="n"/>
    </row>
    <row r="19" ht="34" customHeight="1">
      <c r="A19" s="30" t="inlineStr">
        <is>
          <t>Percentual concluído</t>
        </is>
      </c>
      <c r="B19" s="31" t="inlineStr">
        <is>
          <t>O percentual é sugerido pela categoria. Atualize a coluna de percentual padrão nesta aba ou substitua a fórmula por um percentual específico.</t>
        </is>
      </c>
      <c r="C19" s="31" t="n"/>
      <c r="D19" s="31" t="n"/>
      <c r="E19" s="31" t="n"/>
      <c r="F19" s="31" t="n"/>
      <c r="G19" s="31" t="n"/>
      <c r="H19" s="31" t="n"/>
      <c r="I19" s="31" t="n"/>
      <c r="J19" s="31" t="n"/>
    </row>
    <row r="20" ht="34" customHeight="1">
      <c r="A20" s="32" t="inlineStr">
        <is>
          <t>Vencimentos</t>
        </is>
      </c>
      <c r="B20" s="33" t="inlineStr">
        <is>
          <t>Mantenha o vencimento atualizado. Itens com saldo pendente e data anterior à data atual aparecem como atrasados.</t>
        </is>
      </c>
      <c r="C20" s="33" t="n"/>
      <c r="D20" s="33" t="n"/>
      <c r="E20" s="33" t="n"/>
      <c r="F20" s="33" t="n"/>
      <c r="G20" s="33" t="n"/>
      <c r="H20" s="33" t="n"/>
      <c r="I20" s="33" t="n"/>
      <c r="J20" s="33" t="n"/>
    </row>
    <row r="21" ht="34" customHeight="1">
      <c r="A21" s="30" t="inlineStr">
        <is>
          <t>Painel</t>
        </is>
      </c>
      <c r="B21" s="31" t="inlineStr">
        <is>
          <t>Use a aba Resumo para comparar o orçamento previsto com o pago, acompanhar categorias e visualizar a evolução mensal.</t>
        </is>
      </c>
      <c r="C21" s="31" t="n"/>
      <c r="D21" s="31" t="n"/>
      <c r="E21" s="31" t="n"/>
      <c r="F21" s="31" t="n"/>
      <c r="G21" s="31" t="n"/>
      <c r="H21" s="31" t="n"/>
      <c r="I21" s="31" t="n"/>
      <c r="J21" s="31" t="n"/>
    </row>
    <row r="22" ht="34" customHeight="1">
      <c r="A22" s="32" t="inlineStr">
        <is>
          <t>Cores de apoio</t>
        </is>
      </c>
      <c r="B22" s="33" t="inlineStr">
        <is>
          <t>Amarelo indica campo de entrada. Verde identifica item pago. Vermelho sinaliza atraso ou saldo negativo.</t>
        </is>
      </c>
      <c r="C22" s="33" t="n"/>
      <c r="D22" s="33" t="n"/>
      <c r="E22" s="33" t="n"/>
      <c r="F22" s="33" t="n"/>
      <c r="G22" s="33" t="n"/>
      <c r="H22" s="33" t="n"/>
      <c r="I22" s="33" t="n"/>
      <c r="J22" s="33" t="n"/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2026-08-25T21:19:35Z</dcterms:created>
  <dcterms:modified xmlns:dcterms="http://purl.org/dc/terms/" xmlns:xsi="http://www.w3.org/2001/XMLSchema-instance" xsi:type="dcterms:W3CDTF">2026-08-25T21:19:35Z</dcterms:modified>
</cp:coreProperties>
</file>