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s de Serviço" sheetId="1" state="visible" r:id="rId1"/>
    <sheet xmlns:r="http://schemas.openxmlformats.org/officeDocument/2006/relationships" name="Cadastro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'Ordens de Serviço'!$A$3:$AB$103</definedName>
    <definedName name="_xlnm._FilterDatabase" localSheetId="1" hidden="1">'Cadastros'!$A$3:$E$103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,0%"/>
    <numFmt numFmtId="167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166534"/>
      <sz val="10"/>
    </font>
  </fonts>
  <fills count="11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EFF6FF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164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3" fontId="2" fillId="6" borderId="1" applyAlignment="1" pivotButton="0" quotePrefix="0" xfId="0">
      <alignment horizontal="center" vertical="center" wrapText="1"/>
    </xf>
    <xf numFmtId="165" fontId="2" fillId="7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center" vertical="center" wrapText="1"/>
    </xf>
    <xf numFmtId="167" fontId="2" fillId="7" borderId="1" applyAlignment="1" pivotButton="0" quotePrefix="0" xfId="0">
      <alignment horizontal="center" vertical="center" wrapText="1"/>
    </xf>
    <xf numFmtId="167" fontId="2" fillId="6" borderId="1" applyAlignment="1" pivotButton="0" quotePrefix="0" xfId="0">
      <alignment horizontal="center" vertical="center" wrapText="1"/>
    </xf>
    <xf numFmtId="165" fontId="2" fillId="6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0" fontId="3" fillId="9" borderId="1" applyAlignment="1" pivotButton="0" quotePrefix="0" xfId="0">
      <alignment horizontal="left" vertical="center" wrapText="1"/>
    </xf>
    <xf numFmtId="165" fontId="4" fillId="10" borderId="1" applyAlignment="1" pivotButton="0" quotePrefix="0" xfId="0">
      <alignment horizontal="center" vertical="center" wrapText="1"/>
    </xf>
    <xf numFmtId="166" fontId="4" fillId="10" borderId="1" applyAlignment="1" pivotButton="0" quotePrefix="0" xfId="0">
      <alignment horizontal="center" vertical="center" wrapText="1"/>
    </xf>
    <xf numFmtId="3" fontId="4" fillId="10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0" fontId="2" fillId="8" borderId="1" applyAlignment="1" pivotButton="0" quotePrefix="0" xfId="0">
      <alignment horizontal="center" vertical="center" wrapText="1"/>
    </xf>
    <xf numFmtId="165" fontId="2" fillId="8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'Dashboard'!E12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solidFill>
                <a:srgbClr val="1D4ED8"/>
              </a:solidFill>
              <a:prstDash val="solid"/>
            </a:ln>
          </spPr>
          <cat>
            <numRef>
              <f>'Dashboard'!$D$13:$D$19</f>
            </numRef>
          </cat>
          <val>
            <numRef>
              <f>'Dashboard'!$E$13:$E$19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total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OS por 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'Dashboard'!B12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'Dashboard'!$A$13:$A$19</f>
            </numRef>
          </cat>
          <val>
            <numRef>
              <f>'Dashboard'!$B$13:$B$19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Total por Mecânico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'Dashboard'!H12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solidFill>
                <a:srgbClr val="10B981"/>
              </a:solidFill>
              <a:prstDash val="solid"/>
            </a:ln>
          </spPr>
          <cat>
            <numRef>
              <f>'Dashboard'!$G$13:$G$19</f>
            </numRef>
          </cat>
          <val>
            <numRef>
              <f>'Dashboard'!$H$13:$H$19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Mecânico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total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18</col>
      <colOff>0</colOff>
      <row>2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3" customWidth="1" min="4" max="4"/>
    <col width="22" customWidth="1" min="5" max="5"/>
    <col width="16" customWidth="1" min="6" max="6"/>
    <col width="16" customWidth="1" min="7" max="7"/>
    <col width="13" customWidth="1" min="8" max="8"/>
    <col width="24" customWidth="1" min="9" max="9"/>
    <col width="9" customWidth="1" min="10" max="10"/>
    <col width="15" customWidth="1" min="11" max="11"/>
    <col width="29" customWidth="1" min="12" max="12"/>
    <col width="15" customWidth="1" min="13" max="13"/>
    <col width="22" customWidth="1" min="14" max="14"/>
    <col width="23" customWidth="1" min="15" max="15"/>
    <col width="20" customWidth="1" min="16" max="16"/>
    <col width="15" customWidth="1" min="17" max="17"/>
    <col width="18" customWidth="1" min="18" max="18"/>
    <col width="13" customWidth="1" min="19" max="19"/>
    <col width="15" customWidth="1" min="20" max="20"/>
    <col width="14" customWidth="1" min="21" max="21"/>
    <col width="14" customWidth="1" min="22" max="22"/>
    <col width="12" customWidth="1" min="23" max="23"/>
    <col width="15" customWidth="1" min="24" max="24"/>
    <col width="18" customWidth="1" min="25" max="25"/>
    <col width="34" customWidth="1" min="26" max="26"/>
    <col width="17" customWidth="1" min="27" max="27"/>
    <col width="19" customWidth="1" min="28" max="28"/>
  </cols>
  <sheetData>
    <row r="1" ht="28" customHeight="1">
      <c r="A1" s="1" t="inlineStr">
        <is>
          <t>Oficina Mecânica — Controle de Ordens de Serviço</t>
        </is>
      </c>
    </row>
    <row r="2" ht="22" customHeight="1">
      <c r="A2" s="2" t="inlineStr">
        <is>
          <t>Preencha os campos em amarelo. Os campos em azul são calculados automaticamente.</t>
        </is>
      </c>
    </row>
    <row r="3" ht="34" customHeight="1">
      <c r="A3" s="3" t="inlineStr">
        <is>
          <t>Nº OS</t>
        </is>
      </c>
      <c r="B3" s="3" t="inlineStr">
        <is>
          <t>Data de Entrada</t>
        </is>
      </c>
      <c r="C3" s="3" t="inlineStr">
        <is>
          <t>Data Prometida</t>
        </is>
      </c>
      <c r="D3" s="3" t="inlineStr">
        <is>
          <t>Data de Entrega</t>
        </is>
      </c>
      <c r="E3" s="3" t="inlineStr">
        <is>
          <t>Cliente</t>
        </is>
      </c>
      <c r="F3" s="3" t="inlineStr">
        <is>
          <t>Cidade</t>
        </is>
      </c>
      <c r="G3" s="3" t="inlineStr">
        <is>
          <t>Telefone</t>
        </is>
      </c>
      <c r="H3" s="3" t="inlineStr">
        <is>
          <t>Placa</t>
        </is>
      </c>
      <c r="I3" s="3" t="inlineStr">
        <is>
          <t>Veículo</t>
        </is>
      </c>
      <c r="J3" s="3" t="inlineStr">
        <is>
          <t>Ano</t>
        </is>
      </c>
      <c r="K3" s="3" t="inlineStr">
        <is>
          <t>Quilometragem</t>
        </is>
      </c>
      <c r="L3" s="3" t="inlineStr">
        <is>
          <t>Serviço Principal</t>
        </is>
      </c>
      <c r="M3" s="3" t="inlineStr">
        <is>
          <t>Categoria</t>
        </is>
      </c>
      <c r="N3" s="3" t="inlineStr">
        <is>
          <t>Mecânico Responsável</t>
        </is>
      </c>
      <c r="O3" s="3" t="inlineStr">
        <is>
          <t>Status</t>
        </is>
      </c>
      <c r="P3" s="3" t="inlineStr">
        <is>
          <t>Forma de Pagamento</t>
        </is>
      </c>
      <c r="Q3" s="3" t="inlineStr">
        <is>
          <t>Valor Peças</t>
        </is>
      </c>
      <c r="R3" s="3" t="inlineStr">
        <is>
          <t>Valor Mão de Obra</t>
        </is>
      </c>
      <c r="S3" s="3" t="inlineStr">
        <is>
          <t>Desconto</t>
        </is>
      </c>
      <c r="T3" s="3" t="inlineStr">
        <is>
          <t>Valor Total</t>
        </is>
      </c>
      <c r="U3" s="3" t="inlineStr">
        <is>
          <t>Custo Total</t>
        </is>
      </c>
      <c r="V3" s="3" t="inlineStr">
        <is>
          <t>Margem R$</t>
        </is>
      </c>
      <c r="W3" s="3" t="inlineStr">
        <is>
          <t>Margem %</t>
        </is>
      </c>
      <c r="X3" s="3" t="inlineStr">
        <is>
          <t>Dias em Aberto</t>
        </is>
      </c>
      <c r="Y3" s="3" t="inlineStr">
        <is>
          <t>Avaliação do Cliente</t>
        </is>
      </c>
      <c r="Z3" s="3" t="inlineStr">
        <is>
          <t>Observações</t>
        </is>
      </c>
      <c r="AA3" s="3" t="inlineStr">
        <is>
          <t>Indicador</t>
        </is>
      </c>
      <c r="AB3" s="3" t="inlineStr">
        <is>
          <t>Tempo Estimado (h)</t>
        </is>
      </c>
    </row>
    <row r="4">
      <c r="A4" s="4" t="n">
        <v>1001</v>
      </c>
      <c r="B4" s="5" t="n">
        <v>46217</v>
      </c>
      <c r="C4" s="5" t="n">
        <v>46219</v>
      </c>
      <c r="D4" s="5" t="n">
        <v>46220</v>
      </c>
      <c r="E4" s="6" t="inlineStr">
        <is>
          <t>João Silva</t>
        </is>
      </c>
      <c r="F4" s="6" t="inlineStr">
        <is>
          <t>São Paulo</t>
        </is>
      </c>
      <c r="G4" s="6" t="inlineStr">
        <is>
          <t>(11) 98876-1201</t>
        </is>
      </c>
      <c r="H4" s="4" t="inlineStr">
        <is>
          <t>BRA1A01</t>
        </is>
      </c>
      <c r="I4" s="6" t="inlineStr">
        <is>
          <t>Chevrolet Onix</t>
        </is>
      </c>
      <c r="J4" s="4" t="n">
        <v>2026</v>
      </c>
      <c r="K4" s="7" t="n">
        <v>48520</v>
      </c>
      <c r="L4" s="6" t="inlineStr">
        <is>
          <t>troca de óleo</t>
        </is>
      </c>
      <c r="M4" s="6" t="inlineStr">
        <is>
          <t>Preventiva</t>
        </is>
      </c>
      <c r="N4" s="6" t="inlineStr">
        <is>
          <t>Marcos Lima</t>
        </is>
      </c>
      <c r="O4" s="4" t="inlineStr">
        <is>
          <t>Entregue</t>
        </is>
      </c>
      <c r="P4" s="4" t="inlineStr">
        <is>
          <t>Pix</t>
        </is>
      </c>
      <c r="Q4" s="8">
        <f>IF(L4="","",IFERROR(VLOOKUP(L4,'Cadastros'!$A$4:$E$103,4,FALSE),0))</f>
        <v/>
      </c>
      <c r="R4" s="9" t="n">
        <v>160</v>
      </c>
      <c r="S4" s="9" t="n">
        <v>0</v>
      </c>
      <c r="T4" s="8">
        <f>IF(A4="","",SUM(Q4:R4)-S4)</f>
        <v/>
      </c>
      <c r="U4" s="9" t="n">
        <v>150</v>
      </c>
      <c r="V4" s="8">
        <f>IF(A4="","",T4-U4)</f>
        <v/>
      </c>
      <c r="W4" s="10">
        <f>IF(A4="","",IFERROR(V4/T4,0))</f>
        <v/>
      </c>
      <c r="X4" s="11">
        <f>IF(A4="","",IF(O4="Entregue",IFERROR(D4-B4,""),IFERROR(TODAY()-B4,"")))</f>
        <v/>
      </c>
      <c r="Y4" s="4" t="n">
        <v>5</v>
      </c>
      <c r="Z4" s="6" t="inlineStr">
        <is>
          <t>Troca realizada e veículo liberado.</t>
        </is>
      </c>
      <c r="AA4" s="11">
        <f>IF(A4="","",IF(AND(O4&lt;&gt;"Entregue",O4&lt;&gt;"Cancelada",C4&lt;&gt;"",C4&lt;TODAY()),"Atenção",IF(O4="Entregue","Concluída","Em andamento")))</f>
        <v/>
      </c>
      <c r="AB4" s="12">
        <f>IF(L4="","",IFERROR(VLOOKUP(L4,'Cadastros'!$A$4:$E$103,3,FALSE),""))</f>
        <v/>
      </c>
    </row>
    <row r="5">
      <c r="A5" s="4" t="n">
        <v>1002</v>
      </c>
      <c r="B5" s="5" t="n">
        <v>46224</v>
      </c>
      <c r="C5" s="5" t="n">
        <v>46227</v>
      </c>
      <c r="D5" s="5" t="n">
        <v>46228</v>
      </c>
      <c r="E5" s="6" t="inlineStr">
        <is>
          <t>Maria Oliveira</t>
        </is>
      </c>
      <c r="F5" s="6" t="inlineStr">
        <is>
          <t>Campinas</t>
        </is>
      </c>
      <c r="G5" s="6" t="inlineStr">
        <is>
          <t>(19) 99741-2845</t>
        </is>
      </c>
      <c r="H5" s="4" t="inlineStr">
        <is>
          <t>BRA2B02</t>
        </is>
      </c>
      <c r="I5" s="6" t="inlineStr">
        <is>
          <t>Honda Fit</t>
        </is>
      </c>
      <c r="J5" s="4" t="n">
        <v>2026</v>
      </c>
      <c r="K5" s="7" t="n">
        <v>62300</v>
      </c>
      <c r="L5" s="6" t="inlineStr">
        <is>
          <t>revisão preventiva</t>
        </is>
      </c>
      <c r="M5" s="6" t="inlineStr">
        <is>
          <t>Preventiva</t>
        </is>
      </c>
      <c r="N5" s="6" t="inlineStr">
        <is>
          <t>Diego Santos</t>
        </is>
      </c>
      <c r="O5" s="4" t="inlineStr">
        <is>
          <t>Entregue</t>
        </is>
      </c>
      <c r="P5" s="4" t="inlineStr">
        <is>
          <t>Cartão de crédito</t>
        </is>
      </c>
      <c r="Q5" s="8">
        <f>IF(L5="","",IFERROR(VLOOKUP(L5,'Cadastros'!$A$4:$E$103,4,FALSE),0))</f>
        <v/>
      </c>
      <c r="R5" s="9" t="n">
        <v>380</v>
      </c>
      <c r="S5" s="9" t="n">
        <v>30</v>
      </c>
      <c r="T5" s="8">
        <f>IF(A5="","",SUM(Q5:R5)-S5)</f>
        <v/>
      </c>
      <c r="U5" s="9" t="n">
        <v>430</v>
      </c>
      <c r="V5" s="8">
        <f>IF(A5="","",T5-U5)</f>
        <v/>
      </c>
      <c r="W5" s="10">
        <f>IF(A5="","",IFERROR(V5/T5,0))</f>
        <v/>
      </c>
      <c r="X5" s="11">
        <f>IF(A5="","",IF(O5="Entregue",IFERROR(D5-B5,""),IFERROR(TODAY()-B5,"")))</f>
        <v/>
      </c>
      <c r="Y5" s="4" t="n">
        <v>5</v>
      </c>
      <c r="Z5" s="6" t="inlineStr">
        <is>
          <t>Revisão concluída conforme checklist.</t>
        </is>
      </c>
      <c r="AA5" s="11">
        <f>IF(A5="","",IF(AND(O5&lt;&gt;"Entregue",O5&lt;&gt;"Cancelada",C5&lt;&gt;"",C5&lt;TODAY()),"Atenção",IF(O5="Entregue","Concluída","Em andamento")))</f>
        <v/>
      </c>
      <c r="AB5" s="12">
        <f>IF(L5="","",IFERROR(VLOOKUP(L5,'Cadastros'!$A$4:$E$103,3,FALSE),""))</f>
        <v/>
      </c>
    </row>
    <row r="6">
      <c r="A6" s="4" t="n">
        <v>1003</v>
      </c>
      <c r="B6" s="5" t="n">
        <v>46267</v>
      </c>
      <c r="C6" s="5" t="n">
        <v>46275</v>
      </c>
      <c r="D6" s="5" t="n"/>
      <c r="E6" s="6" t="inlineStr">
        <is>
          <t>Pedro Santos</t>
        </is>
      </c>
      <c r="F6" s="6" t="inlineStr">
        <is>
          <t>Rio de Janeiro</t>
        </is>
      </c>
      <c r="G6" s="6" t="inlineStr">
        <is>
          <t>(21) 98765-3310</t>
        </is>
      </c>
      <c r="H6" s="4" t="inlineStr">
        <is>
          <t>BRA3C03</t>
        </is>
      </c>
      <c r="I6" s="6" t="inlineStr">
        <is>
          <t>Toyota Corolla</t>
        </is>
      </c>
      <c r="J6" s="4" t="n">
        <v>2026</v>
      </c>
      <c r="K6" s="7" t="n">
        <v>71500</v>
      </c>
      <c r="L6" s="6" t="inlineStr">
        <is>
          <t>troca de pastilhas</t>
        </is>
      </c>
      <c r="M6" s="6" t="inlineStr">
        <is>
          <t>Freios</t>
        </is>
      </c>
      <c r="N6" s="6" t="inlineStr">
        <is>
          <t>Marcos Lima</t>
        </is>
      </c>
      <c r="O6" s="4" t="inlineStr">
        <is>
          <t>Em execução</t>
        </is>
      </c>
      <c r="P6" s="4" t="inlineStr">
        <is>
          <t>Cartão de débito</t>
        </is>
      </c>
      <c r="Q6" s="8">
        <f>IF(L6="","",IFERROR(VLOOKUP(L6,'Cadastros'!$A$4:$E$103,4,FALSE),0))</f>
        <v/>
      </c>
      <c r="R6" s="9" t="n">
        <v>280</v>
      </c>
      <c r="S6" s="9" t="n">
        <v>0</v>
      </c>
      <c r="T6" s="8">
        <f>IF(A6="","",SUM(Q6:R6)-S6)</f>
        <v/>
      </c>
      <c r="U6" s="9" t="n">
        <v>340</v>
      </c>
      <c r="V6" s="8">
        <f>IF(A6="","",T6-U6)</f>
        <v/>
      </c>
      <c r="W6" s="10">
        <f>IF(A6="","",IFERROR(V6/T6,0))</f>
        <v/>
      </c>
      <c r="X6" s="11">
        <f>IF(A6="","",IF(O6="Entregue",IFERROR(D6-B6,""),IFERROR(TODAY()-B6,"")))</f>
        <v/>
      </c>
      <c r="Y6" s="4" t="n"/>
      <c r="Z6" s="6" t="inlineStr">
        <is>
          <t>Aguardando validação final do sistema de freios.</t>
        </is>
      </c>
      <c r="AA6" s="11">
        <f>IF(A6="","",IF(AND(O6&lt;&gt;"Entregue",O6&lt;&gt;"Cancelada",C6&lt;&gt;"",C6&lt;TODAY()),"Atenção",IF(O6="Entregue","Concluída","Em andamento")))</f>
        <v/>
      </c>
      <c r="AB6" s="12">
        <f>IF(L6="","",IFERROR(VLOOKUP(L6,'Cadastros'!$A$4:$E$103,3,FALSE),""))</f>
        <v/>
      </c>
    </row>
    <row r="7">
      <c r="A7" s="4" t="n">
        <v>1004</v>
      </c>
      <c r="B7" s="5" t="n">
        <v>46264</v>
      </c>
      <c r="C7" s="5" t="n">
        <v>46272</v>
      </c>
      <c r="D7" s="5" t="n"/>
      <c r="E7" s="6" t="inlineStr">
        <is>
          <t>Ana Souza</t>
        </is>
      </c>
      <c r="F7" s="6" t="inlineStr">
        <is>
          <t>Belo Horizonte</t>
        </is>
      </c>
      <c r="G7" s="6" t="inlineStr">
        <is>
          <t>(31) 99812-6734</t>
        </is>
      </c>
      <c r="H7" s="4" t="inlineStr">
        <is>
          <t>BRA4D04</t>
        </is>
      </c>
      <c r="I7" s="6" t="inlineStr">
        <is>
          <t>Fiat Argo</t>
        </is>
      </c>
      <c r="J7" s="4" t="n">
        <v>2026</v>
      </c>
      <c r="K7" s="7" t="n">
        <v>32980</v>
      </c>
      <c r="L7" s="6" t="inlineStr">
        <is>
          <t>alinhamento e balanceamento</t>
        </is>
      </c>
      <c r="M7" s="6" t="inlineStr">
        <is>
          <t>Suspensão</t>
        </is>
      </c>
      <c r="N7" s="6" t="inlineStr">
        <is>
          <t>Ricardo Alves</t>
        </is>
      </c>
      <c r="O7" s="4" t="inlineStr">
        <is>
          <t>Pronta</t>
        </is>
      </c>
      <c r="P7" s="4" t="inlineStr">
        <is>
          <t>Pix</t>
        </is>
      </c>
      <c r="Q7" s="8">
        <f>IF(L7="","",IFERROR(VLOOKUP(L7,'Cadastros'!$A$4:$E$103,4,FALSE),0))</f>
        <v/>
      </c>
      <c r="R7" s="9" t="n">
        <v>160</v>
      </c>
      <c r="S7" s="9" t="n">
        <v>0</v>
      </c>
      <c r="T7" s="8">
        <f>IF(A7="","",SUM(Q7:R7)-S7)</f>
        <v/>
      </c>
      <c r="U7" s="9" t="n">
        <v>150</v>
      </c>
      <c r="V7" s="8">
        <f>IF(A7="","",T7-U7)</f>
        <v/>
      </c>
      <c r="W7" s="10">
        <f>IF(A7="","",IFERROR(V7/T7,0))</f>
        <v/>
      </c>
      <c r="X7" s="11">
        <f>IF(A7="","",IF(O7="Entregue",IFERROR(D7-B7,""),IFERROR(TODAY()-B7,"")))</f>
        <v/>
      </c>
      <c r="Y7" s="4" t="n"/>
      <c r="Z7" s="6" t="inlineStr">
        <is>
          <t>Veículo pronto para retirada.</t>
        </is>
      </c>
      <c r="AA7" s="11">
        <f>IF(A7="","",IF(AND(O7&lt;&gt;"Entregue",O7&lt;&gt;"Cancelada",C7&lt;&gt;"",C7&lt;TODAY()),"Atenção",IF(O7="Entregue","Concluída","Em andamento")))</f>
        <v/>
      </c>
      <c r="AB7" s="12">
        <f>IF(L7="","",IFERROR(VLOOKUP(L7,'Cadastros'!$A$4:$E$103,3,FALSE),""))</f>
        <v/>
      </c>
    </row>
    <row r="8">
      <c r="A8" s="4" t="n">
        <v>1005</v>
      </c>
      <c r="B8" s="5" t="n">
        <v>46259</v>
      </c>
      <c r="C8" s="5" t="n">
        <v>46269</v>
      </c>
      <c r="D8" s="5" t="n"/>
      <c r="E8" s="6" t="inlineStr">
        <is>
          <t>Carlos Pereira</t>
        </is>
      </c>
      <c r="F8" s="6" t="inlineStr">
        <is>
          <t>Curitiba</t>
        </is>
      </c>
      <c r="G8" s="6" t="inlineStr">
        <is>
          <t>(41) 99120-5589</t>
        </is>
      </c>
      <c r="H8" s="4" t="inlineStr">
        <is>
          <t>BRA5E05</t>
        </is>
      </c>
      <c r="I8" s="6" t="inlineStr">
        <is>
          <t>Volkswagen T-Cross</t>
        </is>
      </c>
      <c r="J8" s="4" t="n">
        <v>2026</v>
      </c>
      <c r="K8" s="7" t="n">
        <v>44200</v>
      </c>
      <c r="L8" s="6" t="inlineStr">
        <is>
          <t>problema no sistema de freios</t>
        </is>
      </c>
      <c r="M8" s="6" t="inlineStr">
        <is>
          <t>Freios</t>
        </is>
      </c>
      <c r="N8" s="6" t="inlineStr">
        <is>
          <t>Diego Santos</t>
        </is>
      </c>
      <c r="O8" s="4" t="inlineStr">
        <is>
          <t>Aguardando peça</t>
        </is>
      </c>
      <c r="P8" s="4" t="inlineStr">
        <is>
          <t>Boleto</t>
        </is>
      </c>
      <c r="Q8" s="8">
        <f>IF(L8="","",IFERROR(VLOOKUP(L8,'Cadastros'!$A$4:$E$103,4,FALSE),0))</f>
        <v/>
      </c>
      <c r="R8" s="9" t="n">
        <v>420</v>
      </c>
      <c r="S8" s="9" t="n">
        <v>0</v>
      </c>
      <c r="T8" s="8">
        <f>IF(A8="","",SUM(Q8:R8)-S8)</f>
        <v/>
      </c>
      <c r="U8" s="9" t="n">
        <v>580</v>
      </c>
      <c r="V8" s="8">
        <f>IF(A8="","",T8-U8)</f>
        <v/>
      </c>
      <c r="W8" s="10">
        <f>IF(A8="","",IFERROR(V8/T8,0))</f>
        <v/>
      </c>
      <c r="X8" s="11">
        <f>IF(A8="","",IF(O8="Entregue",IFERROR(D8-B8,""),IFERROR(TODAY()-B8,"")))</f>
        <v/>
      </c>
      <c r="Y8" s="4" t="n"/>
      <c r="Z8" s="6" t="inlineStr">
        <is>
          <t>Peça solicitada ao fornecedor.</t>
        </is>
      </c>
      <c r="AA8" s="11">
        <f>IF(A8="","",IF(AND(O8&lt;&gt;"Entregue",O8&lt;&gt;"Cancelada",C8&lt;&gt;"",C8&lt;TODAY()),"Atenção",IF(O8="Entregue","Concluída","Em andamento")))</f>
        <v/>
      </c>
      <c r="AB8" s="12">
        <f>IF(L8="","",IFERROR(VLOOKUP(L8,'Cadastros'!$A$4:$E$103,3,FALSE),""))</f>
        <v/>
      </c>
    </row>
    <row r="9">
      <c r="A9" s="4" t="n">
        <v>1006</v>
      </c>
      <c r="B9" s="5" t="n">
        <v>46240</v>
      </c>
      <c r="C9" s="5" t="n">
        <v>46245</v>
      </c>
      <c r="D9" s="5" t="n">
        <v>46246</v>
      </c>
      <c r="E9" s="6" t="inlineStr">
        <is>
          <t>Juliana Costa</t>
        </is>
      </c>
      <c r="F9" s="6" t="inlineStr">
        <is>
          <t>Porto Alegre</t>
        </is>
      </c>
      <c r="G9" s="6" t="inlineStr">
        <is>
          <t>(51) 99654-8102</t>
        </is>
      </c>
      <c r="H9" s="4" t="inlineStr">
        <is>
          <t>BRA6F06</t>
        </is>
      </c>
      <c r="I9" s="6" t="inlineStr">
        <is>
          <t>Hyundai HB20</t>
        </is>
      </c>
      <c r="J9" s="4" t="n">
        <v>2026</v>
      </c>
      <c r="K9" s="7" t="n">
        <v>50120</v>
      </c>
      <c r="L9" s="6" t="inlineStr">
        <is>
          <t>revisão de 50.000 km</t>
        </is>
      </c>
      <c r="M9" s="6" t="inlineStr">
        <is>
          <t>Preventiva</t>
        </is>
      </c>
      <c r="N9" s="6" t="inlineStr">
        <is>
          <t>Paulo Rocha</t>
        </is>
      </c>
      <c r="O9" s="4" t="inlineStr">
        <is>
          <t>Entregue</t>
        </is>
      </c>
      <c r="P9" s="4" t="inlineStr">
        <is>
          <t>Transferência</t>
        </is>
      </c>
      <c r="Q9" s="8">
        <f>IF(L9="","",IFERROR(VLOOKUP(L9,'Cadastros'!$A$4:$E$103,4,FALSE),0))</f>
        <v/>
      </c>
      <c r="R9" s="9" t="n">
        <v>580</v>
      </c>
      <c r="S9" s="9" t="n">
        <v>50</v>
      </c>
      <c r="T9" s="8">
        <f>IF(A9="","",SUM(Q9:R9)-S9)</f>
        <v/>
      </c>
      <c r="U9" s="9" t="n">
        <v>780</v>
      </c>
      <c r="V9" s="8">
        <f>IF(A9="","",T9-U9)</f>
        <v/>
      </c>
      <c r="W9" s="10">
        <f>IF(A9="","",IFERROR(V9/T9,0))</f>
        <v/>
      </c>
      <c r="X9" s="11">
        <f>IF(A9="","",IF(O9="Entregue",IFERROR(D9-B9,""),IFERROR(TODAY()-B9,"")))</f>
        <v/>
      </c>
      <c r="Y9" s="4" t="n">
        <v>4</v>
      </c>
      <c r="Z9" s="6" t="inlineStr">
        <is>
          <t>Cliente orientada sobre a próxima revisão.</t>
        </is>
      </c>
      <c r="AA9" s="11">
        <f>IF(A9="","",IF(AND(O9&lt;&gt;"Entregue",O9&lt;&gt;"Cancelada",C9&lt;&gt;"",C9&lt;TODAY()),"Atenção",IF(O9="Entregue","Concluída","Em andamento")))</f>
        <v/>
      </c>
      <c r="AB9" s="12">
        <f>IF(L9="","",IFERROR(VLOOKUP(L9,'Cadastros'!$A$4:$E$103,3,FALSE),""))</f>
        <v/>
      </c>
    </row>
    <row r="10">
      <c r="A10" s="4" t="n">
        <v>1007</v>
      </c>
      <c r="B10" s="5" t="n">
        <v>46270</v>
      </c>
      <c r="C10" s="5" t="n">
        <v>46278</v>
      </c>
      <c r="D10" s="5" t="n"/>
      <c r="E10" s="6" t="inlineStr">
        <is>
          <t>Rafael Almeida</t>
        </is>
      </c>
      <c r="F10" s="6" t="inlineStr">
        <is>
          <t>Salvador</t>
        </is>
      </c>
      <c r="G10" s="6" t="inlineStr">
        <is>
          <t>(71) 99223-4417</t>
        </is>
      </c>
      <c r="H10" s="4" t="inlineStr">
        <is>
          <t>BRA7G07</t>
        </is>
      </c>
      <c r="I10" s="6" t="inlineStr">
        <is>
          <t>Ford Ka</t>
        </is>
      </c>
      <c r="J10" s="4" t="n">
        <v>2026</v>
      </c>
      <c r="K10" s="7" t="n">
        <v>68400</v>
      </c>
      <c r="L10" s="6" t="inlineStr">
        <is>
          <t>diagnóstico eletrônico</t>
        </is>
      </c>
      <c r="M10" s="6" t="inlineStr">
        <is>
          <t>Diagnóstico</t>
        </is>
      </c>
      <c r="N10" s="6" t="inlineStr">
        <is>
          <t>Ricardo Alves</t>
        </is>
      </c>
      <c r="O10" s="4" t="inlineStr">
        <is>
          <t>Orçamento</t>
        </is>
      </c>
      <c r="P10" s="4" t="inlineStr">
        <is>
          <t>Dinheiro</t>
        </is>
      </c>
      <c r="Q10" s="8">
        <f>IF(L10="","",IFERROR(VLOOKUP(L10,'Cadastros'!$A$4:$E$103,4,FALSE),0))</f>
        <v/>
      </c>
      <c r="R10" s="9" t="n">
        <v>180</v>
      </c>
      <c r="S10" s="9" t="n">
        <v>0</v>
      </c>
      <c r="T10" s="8">
        <f>IF(A10="","",SUM(Q10:R10)-S10)</f>
        <v/>
      </c>
      <c r="U10" s="9" t="n">
        <v>120</v>
      </c>
      <c r="V10" s="8">
        <f>IF(A10="","",T10-U10)</f>
        <v/>
      </c>
      <c r="W10" s="10">
        <f>IF(A10="","",IFERROR(V10/T10,0))</f>
        <v/>
      </c>
      <c r="X10" s="11">
        <f>IF(A10="","",IF(O10="Entregue",IFERROR(D10-B10,""),IFERROR(TODAY()-B10,"")))</f>
        <v/>
      </c>
      <c r="Y10" s="4" t="n"/>
      <c r="Z10" s="6" t="inlineStr">
        <is>
          <t>Orçamento enviado para aprovação do cliente.</t>
        </is>
      </c>
      <c r="AA10" s="11">
        <f>IF(A10="","",IF(AND(O10&lt;&gt;"Entregue",O10&lt;&gt;"Cancelada",C10&lt;&gt;"",C10&lt;TODAY()),"Atenção",IF(O10="Entregue","Concluída","Em andamento")))</f>
        <v/>
      </c>
      <c r="AB10" s="12">
        <f>IF(L10="","",IFERROR(VLOOKUP(L10,'Cadastros'!$A$4:$E$103,3,FALSE),""))</f>
        <v/>
      </c>
    </row>
    <row r="11">
      <c r="A11" s="4" t="n">
        <v>1008</v>
      </c>
      <c r="B11" s="5" t="n">
        <v>46253</v>
      </c>
      <c r="C11" s="5" t="n">
        <v>46255</v>
      </c>
      <c r="D11" s="5" t="n">
        <v>46255</v>
      </c>
      <c r="E11" s="6" t="inlineStr">
        <is>
          <t>Camila Ferreira</t>
        </is>
      </c>
      <c r="F11" s="6" t="inlineStr">
        <is>
          <t>Recife</t>
        </is>
      </c>
      <c r="G11" s="6" t="inlineStr">
        <is>
          <t>(81) 98700-1293</t>
        </is>
      </c>
      <c r="H11" s="4" t="inlineStr">
        <is>
          <t>BRA8H08</t>
        </is>
      </c>
      <c r="I11" s="6" t="inlineStr">
        <is>
          <t>Renault Sandero</t>
        </is>
      </c>
      <c r="J11" s="4" t="n">
        <v>2026</v>
      </c>
      <c r="K11" s="7" t="n">
        <v>53900</v>
      </c>
      <c r="L11" s="6" t="inlineStr">
        <is>
          <t>troca de bateria</t>
        </is>
      </c>
      <c r="M11" s="6" t="inlineStr">
        <is>
          <t>Elétrica</t>
        </is>
      </c>
      <c r="N11" s="6" t="inlineStr">
        <is>
          <t>Paulo Rocha</t>
        </is>
      </c>
      <c r="O11" s="4" t="inlineStr">
        <is>
          <t>Entregue</t>
        </is>
      </c>
      <c r="P11" s="4" t="inlineStr">
        <is>
          <t>Pix</t>
        </is>
      </c>
      <c r="Q11" s="8">
        <f>IF(L11="","",IFERROR(VLOOKUP(L11,'Cadastros'!$A$4:$E$103,4,FALSE),0))</f>
        <v/>
      </c>
      <c r="R11" s="9" t="n">
        <v>110</v>
      </c>
      <c r="S11" s="9" t="n">
        <v>0</v>
      </c>
      <c r="T11" s="8">
        <f>IF(A11="","",SUM(Q11:R11)-S11)</f>
        <v/>
      </c>
      <c r="U11" s="9" t="n">
        <v>350</v>
      </c>
      <c r="V11" s="8">
        <f>IF(A11="","",T11-U11)</f>
        <v/>
      </c>
      <c r="W11" s="10">
        <f>IF(A11="","",IFERROR(V11/T11,0))</f>
        <v/>
      </c>
      <c r="X11" s="11">
        <f>IF(A11="","",IF(O11="Entregue",IFERROR(D11-B11,""),IFERROR(TODAY()-B11,"")))</f>
        <v/>
      </c>
      <c r="Y11" s="4" t="n">
        <v>5</v>
      </c>
      <c r="Z11" s="6" t="inlineStr">
        <is>
          <t>Bateria substituída com teste de carga aprovado.</t>
        </is>
      </c>
      <c r="AA11" s="11">
        <f>IF(A11="","",IF(AND(O11&lt;&gt;"Entregue",O11&lt;&gt;"Cancelada",C11&lt;&gt;"",C11&lt;TODAY()),"Atenção",IF(O11="Entregue","Concluída","Em andamento")))</f>
        <v/>
      </c>
      <c r="AB11" s="12">
        <f>IF(L11="","",IFERROR(VLOOKUP(L11,'Cadastros'!$A$4:$E$103,3,FALSE),""))</f>
        <v/>
      </c>
    </row>
    <row r="12">
      <c r="A12" s="4" t="n">
        <v>1009</v>
      </c>
      <c r="B12" s="5" t="n">
        <v>46258</v>
      </c>
      <c r="C12" s="5" t="n">
        <v>46270</v>
      </c>
      <c r="D12" s="5" t="n"/>
      <c r="E12" s="6" t="inlineStr">
        <is>
          <t>Lucas Rodrigues</t>
        </is>
      </c>
      <c r="F12" s="6" t="inlineStr">
        <is>
          <t>Fortaleza</t>
        </is>
      </c>
      <c r="G12" s="6" t="inlineStr">
        <is>
          <t>(85) 99418-5276</t>
        </is>
      </c>
      <c r="H12" s="4" t="inlineStr">
        <is>
          <t>BRA9I09</t>
        </is>
      </c>
      <c r="I12" s="6" t="inlineStr">
        <is>
          <t>Chevrolet Tracker</t>
        </is>
      </c>
      <c r="J12" s="4" t="n">
        <v>2026</v>
      </c>
      <c r="K12" s="7" t="n">
        <v>40850</v>
      </c>
      <c r="L12" s="6" t="inlineStr">
        <is>
          <t>suspensão dianteira</t>
        </is>
      </c>
      <c r="M12" s="6" t="inlineStr">
        <is>
          <t>Suspensão</t>
        </is>
      </c>
      <c r="N12" s="6" t="inlineStr">
        <is>
          <t>Marcos Lima</t>
        </is>
      </c>
      <c r="O12" s="4" t="inlineStr">
        <is>
          <t>Em execução</t>
        </is>
      </c>
      <c r="P12" s="4" t="inlineStr">
        <is>
          <t>Cartão de crédito</t>
        </is>
      </c>
      <c r="Q12" s="8">
        <f>IF(L12="","",IFERROR(VLOOKUP(L12,'Cadastros'!$A$4:$E$103,4,FALSE),0))</f>
        <v/>
      </c>
      <c r="R12" s="9" t="n">
        <v>500</v>
      </c>
      <c r="S12" s="9" t="n">
        <v>0</v>
      </c>
      <c r="T12" s="8">
        <f>IF(A12="","",SUM(Q12:R12)-S12)</f>
        <v/>
      </c>
      <c r="U12" s="9" t="n">
        <v>920</v>
      </c>
      <c r="V12" s="8">
        <f>IF(A12="","",T12-U12)</f>
        <v/>
      </c>
      <c r="W12" s="10">
        <f>IF(A12="","",IFERROR(V12/T12,0))</f>
        <v/>
      </c>
      <c r="X12" s="11">
        <f>IF(A12="","",IF(O12="Entregue",IFERROR(D12-B12,""),IFERROR(TODAY()-B12,"")))</f>
        <v/>
      </c>
      <c r="Y12" s="4" t="n"/>
      <c r="Z12" s="6" t="inlineStr">
        <is>
          <t>Em desmontagem para substituição dos componentes.</t>
        </is>
      </c>
      <c r="AA12" s="11">
        <f>IF(A12="","",IF(AND(O12&lt;&gt;"Entregue",O12&lt;&gt;"Cancelada",C12&lt;&gt;"",C12&lt;TODAY()),"Atenção",IF(O12="Entregue","Concluída","Em andamento")))</f>
        <v/>
      </c>
      <c r="AB12" s="12">
        <f>IF(L12="","",IFERROR(VLOOKUP(L12,'Cadastros'!$A$4:$E$103,3,FALSE),""))</f>
        <v/>
      </c>
    </row>
    <row r="13">
      <c r="A13" s="4" t="n">
        <v>1010</v>
      </c>
      <c r="B13" s="5" t="n">
        <v>46271</v>
      </c>
      <c r="C13" s="5" t="n">
        <v>46277</v>
      </c>
      <c r="D13" s="5" t="n"/>
      <c r="E13" s="6" t="inlineStr">
        <is>
          <t>Fernanda Lima</t>
        </is>
      </c>
      <c r="F13" s="6" t="inlineStr">
        <is>
          <t>Brasília</t>
        </is>
      </c>
      <c r="G13" s="6" t="inlineStr">
        <is>
          <t>(61) 99882-6041</t>
        </is>
      </c>
      <c r="H13" s="4" t="inlineStr">
        <is>
          <t>BRA0J10</t>
        </is>
      </c>
      <c r="I13" s="6" t="inlineStr">
        <is>
          <t>Nissan Kicks</t>
        </is>
      </c>
      <c r="J13" s="4" t="n">
        <v>2026</v>
      </c>
      <c r="K13" s="7" t="n">
        <v>58700</v>
      </c>
      <c r="L13" s="6" t="inlineStr">
        <is>
          <t>troca de correia dentada</t>
        </is>
      </c>
      <c r="M13" s="6" t="inlineStr">
        <is>
          <t>Motor</t>
        </is>
      </c>
      <c r="N13" s="6" t="inlineStr">
        <is>
          <t>Diego Santos</t>
        </is>
      </c>
      <c r="O13" s="4" t="inlineStr">
        <is>
          <t>Aguardando aprovação</t>
        </is>
      </c>
      <c r="P13" s="4" t="inlineStr">
        <is>
          <t>Pix</t>
        </is>
      </c>
      <c r="Q13" s="8">
        <f>IF(L13="","",IFERROR(VLOOKUP(L13,'Cadastros'!$A$4:$E$103,4,FALSE),0))</f>
        <v/>
      </c>
      <c r="R13" s="9" t="n">
        <v>650</v>
      </c>
      <c r="S13" s="9" t="n">
        <v>80</v>
      </c>
      <c r="T13" s="8">
        <f>IF(A13="","",SUM(Q13:R13)-S13)</f>
        <v/>
      </c>
      <c r="U13" s="9" t="n">
        <v>970</v>
      </c>
      <c r="V13" s="8">
        <f>IF(A13="","",T13-U13)</f>
        <v/>
      </c>
      <c r="W13" s="10">
        <f>IF(A13="","",IFERROR(V13/T13,0))</f>
        <v/>
      </c>
      <c r="X13" s="11">
        <f>IF(A13="","",IF(O13="Entregue",IFERROR(D13-B13,""),IFERROR(TODAY()-B13,"")))</f>
        <v/>
      </c>
      <c r="Y13" s="4" t="n"/>
      <c r="Z13" s="6" t="inlineStr">
        <is>
          <t>Aguardando retorno da cliente sobre o orçamento.</t>
        </is>
      </c>
      <c r="AA13" s="11">
        <f>IF(A13="","",IF(AND(O13&lt;&gt;"Entregue",O13&lt;&gt;"Cancelada",C13&lt;&gt;"",C13&lt;TODAY()),"Atenção",IF(O13="Entregue","Concluída","Em andamento")))</f>
        <v/>
      </c>
      <c r="AB13" s="12">
        <f>IF(L13="","",IFERROR(VLOOKUP(L13,'Cadastros'!$A$4:$E$103,3,FALSE),""))</f>
        <v/>
      </c>
    </row>
    <row r="14">
      <c r="A14" s="4" t="n"/>
      <c r="B14" s="5" t="n"/>
      <c r="C14" s="5" t="n"/>
      <c r="D14" s="5" t="n"/>
      <c r="E14" s="6" t="n"/>
      <c r="F14" s="6" t="n"/>
      <c r="G14" s="6" t="n"/>
      <c r="H14" s="4" t="n"/>
      <c r="I14" s="6" t="n"/>
      <c r="J14" s="4" t="n"/>
      <c r="K14" s="7" t="n"/>
      <c r="L14" s="6" t="n"/>
      <c r="M14" s="6" t="n"/>
      <c r="N14" s="6" t="n"/>
      <c r="O14" s="4" t="n"/>
      <c r="P14" s="4" t="n"/>
      <c r="Q14" s="8">
        <f>IF(L14="","",IFERROR(VLOOKUP(L14,'Cadastros'!$A$4:$E$103,4,FALSE),0))</f>
        <v/>
      </c>
      <c r="R14" s="9" t="n"/>
      <c r="S14" s="9" t="n"/>
      <c r="T14" s="8">
        <f>IF(A14="","",SUM(Q14:R14)-S14)</f>
        <v/>
      </c>
      <c r="U14" s="9" t="n"/>
      <c r="V14" s="8">
        <f>IF(A14="","",T14-U14)</f>
        <v/>
      </c>
      <c r="W14" s="10">
        <f>IF(A14="","",IFERROR(V14/T14,0))</f>
        <v/>
      </c>
      <c r="X14" s="11">
        <f>IF(A14="","",IF(O14="Entregue",IFERROR(D14-B14,""),IFERROR(TODAY()-B14,"")))</f>
        <v/>
      </c>
      <c r="Y14" s="4" t="n"/>
      <c r="Z14" s="6" t="n"/>
      <c r="AA14" s="11">
        <f>IF(A14="","",IF(AND(O14&lt;&gt;"Entregue",O14&lt;&gt;"Cancelada",C14&lt;&gt;"",C14&lt;TODAY()),"Atenção",IF(O14="Entregue","Concluída","Em andamento")))</f>
        <v/>
      </c>
      <c r="AB14" s="12">
        <f>IF(L14="","",IFERROR(VLOOKUP(L14,'Cadastros'!$A$4:$E$103,3,FALSE),""))</f>
        <v/>
      </c>
    </row>
    <row r="15">
      <c r="A15" s="4" t="n"/>
      <c r="B15" s="5" t="n"/>
      <c r="C15" s="5" t="n"/>
      <c r="D15" s="5" t="n"/>
      <c r="E15" s="6" t="n"/>
      <c r="F15" s="6" t="n"/>
      <c r="G15" s="6" t="n"/>
      <c r="H15" s="4" t="n"/>
      <c r="I15" s="6" t="n"/>
      <c r="J15" s="4" t="n"/>
      <c r="K15" s="7" t="n"/>
      <c r="L15" s="6" t="n"/>
      <c r="M15" s="6" t="n"/>
      <c r="N15" s="6" t="n"/>
      <c r="O15" s="4" t="n"/>
      <c r="P15" s="4" t="n"/>
      <c r="Q15" s="8">
        <f>IF(L15="","",IFERROR(VLOOKUP(L15,'Cadastros'!$A$4:$E$103,4,FALSE),0))</f>
        <v/>
      </c>
      <c r="R15" s="9" t="n"/>
      <c r="S15" s="9" t="n"/>
      <c r="T15" s="8">
        <f>IF(A15="","",SUM(Q15:R15)-S15)</f>
        <v/>
      </c>
      <c r="U15" s="9" t="n"/>
      <c r="V15" s="8">
        <f>IF(A15="","",T15-U15)</f>
        <v/>
      </c>
      <c r="W15" s="10">
        <f>IF(A15="","",IFERROR(V15/T15,0))</f>
        <v/>
      </c>
      <c r="X15" s="11">
        <f>IF(A15="","",IF(O15="Entregue",IFERROR(D15-B15,""),IFERROR(TODAY()-B15,"")))</f>
        <v/>
      </c>
      <c r="Y15" s="4" t="n"/>
      <c r="Z15" s="6" t="n"/>
      <c r="AA15" s="11">
        <f>IF(A15="","",IF(AND(O15&lt;&gt;"Entregue",O15&lt;&gt;"Cancelada",C15&lt;&gt;"",C15&lt;TODAY()),"Atenção",IF(O15="Entregue","Concluída","Em andamento")))</f>
        <v/>
      </c>
      <c r="AB15" s="12">
        <f>IF(L15="","",IFERROR(VLOOKUP(L15,'Cadastros'!$A$4:$E$103,3,FALSE),""))</f>
        <v/>
      </c>
    </row>
    <row r="16">
      <c r="A16" s="4" t="n"/>
      <c r="B16" s="5" t="n"/>
      <c r="C16" s="5" t="n"/>
      <c r="D16" s="5" t="n"/>
      <c r="E16" s="6" t="n"/>
      <c r="F16" s="6" t="n"/>
      <c r="G16" s="6" t="n"/>
      <c r="H16" s="4" t="n"/>
      <c r="I16" s="6" t="n"/>
      <c r="J16" s="4" t="n"/>
      <c r="K16" s="7" t="n"/>
      <c r="L16" s="6" t="n"/>
      <c r="M16" s="6" t="n"/>
      <c r="N16" s="6" t="n"/>
      <c r="O16" s="4" t="n"/>
      <c r="P16" s="4" t="n"/>
      <c r="Q16" s="8">
        <f>IF(L16="","",IFERROR(VLOOKUP(L16,'Cadastros'!$A$4:$E$103,4,FALSE),0))</f>
        <v/>
      </c>
      <c r="R16" s="9" t="n"/>
      <c r="S16" s="9" t="n"/>
      <c r="T16" s="8">
        <f>IF(A16="","",SUM(Q16:R16)-S16)</f>
        <v/>
      </c>
      <c r="U16" s="9" t="n"/>
      <c r="V16" s="8">
        <f>IF(A16="","",T16-U16)</f>
        <v/>
      </c>
      <c r="W16" s="10">
        <f>IF(A16="","",IFERROR(V16/T16,0))</f>
        <v/>
      </c>
      <c r="X16" s="11">
        <f>IF(A16="","",IF(O16="Entregue",IFERROR(D16-B16,""),IFERROR(TODAY()-B16,"")))</f>
        <v/>
      </c>
      <c r="Y16" s="4" t="n"/>
      <c r="Z16" s="6" t="n"/>
      <c r="AA16" s="11">
        <f>IF(A16="","",IF(AND(O16&lt;&gt;"Entregue",O16&lt;&gt;"Cancelada",C16&lt;&gt;"",C16&lt;TODAY()),"Atenção",IF(O16="Entregue","Concluída","Em andamento")))</f>
        <v/>
      </c>
      <c r="AB16" s="12">
        <f>IF(L16="","",IFERROR(VLOOKUP(L16,'Cadastros'!$A$4:$E$103,3,FALSE),""))</f>
        <v/>
      </c>
    </row>
    <row r="17">
      <c r="A17" s="4" t="n"/>
      <c r="B17" s="5" t="n"/>
      <c r="C17" s="5" t="n"/>
      <c r="D17" s="5" t="n"/>
      <c r="E17" s="6" t="n"/>
      <c r="F17" s="6" t="n"/>
      <c r="G17" s="6" t="n"/>
      <c r="H17" s="4" t="n"/>
      <c r="I17" s="6" t="n"/>
      <c r="J17" s="4" t="n"/>
      <c r="K17" s="7" t="n"/>
      <c r="L17" s="6" t="n"/>
      <c r="M17" s="6" t="n"/>
      <c r="N17" s="6" t="n"/>
      <c r="O17" s="4" t="n"/>
      <c r="P17" s="4" t="n"/>
      <c r="Q17" s="8">
        <f>IF(L17="","",IFERROR(VLOOKUP(L17,'Cadastros'!$A$4:$E$103,4,FALSE),0))</f>
        <v/>
      </c>
      <c r="R17" s="9" t="n"/>
      <c r="S17" s="9" t="n"/>
      <c r="T17" s="8">
        <f>IF(A17="","",SUM(Q17:R17)-S17)</f>
        <v/>
      </c>
      <c r="U17" s="9" t="n"/>
      <c r="V17" s="8">
        <f>IF(A17="","",T17-U17)</f>
        <v/>
      </c>
      <c r="W17" s="10">
        <f>IF(A17="","",IFERROR(V17/T17,0))</f>
        <v/>
      </c>
      <c r="X17" s="11">
        <f>IF(A17="","",IF(O17="Entregue",IFERROR(D17-B17,""),IFERROR(TODAY()-B17,"")))</f>
        <v/>
      </c>
      <c r="Y17" s="4" t="n"/>
      <c r="Z17" s="6" t="n"/>
      <c r="AA17" s="11">
        <f>IF(A17="","",IF(AND(O17&lt;&gt;"Entregue",O17&lt;&gt;"Cancelada",C17&lt;&gt;"",C17&lt;TODAY()),"Atenção",IF(O17="Entregue","Concluída","Em andamento")))</f>
        <v/>
      </c>
      <c r="AB17" s="12">
        <f>IF(L17="","",IFERROR(VLOOKUP(L17,'Cadastros'!$A$4:$E$103,3,FALSE),""))</f>
        <v/>
      </c>
    </row>
    <row r="18">
      <c r="A18" s="4" t="n"/>
      <c r="B18" s="5" t="n"/>
      <c r="C18" s="5" t="n"/>
      <c r="D18" s="5" t="n"/>
      <c r="E18" s="6" t="n"/>
      <c r="F18" s="6" t="n"/>
      <c r="G18" s="6" t="n"/>
      <c r="H18" s="4" t="n"/>
      <c r="I18" s="6" t="n"/>
      <c r="J18" s="4" t="n"/>
      <c r="K18" s="7" t="n"/>
      <c r="L18" s="6" t="n"/>
      <c r="M18" s="6" t="n"/>
      <c r="N18" s="6" t="n"/>
      <c r="O18" s="4" t="n"/>
      <c r="P18" s="4" t="n"/>
      <c r="Q18" s="8">
        <f>IF(L18="","",IFERROR(VLOOKUP(L18,'Cadastros'!$A$4:$E$103,4,FALSE),0))</f>
        <v/>
      </c>
      <c r="R18" s="9" t="n"/>
      <c r="S18" s="9" t="n"/>
      <c r="T18" s="8">
        <f>IF(A18="","",SUM(Q18:R18)-S18)</f>
        <v/>
      </c>
      <c r="U18" s="9" t="n"/>
      <c r="V18" s="8">
        <f>IF(A18="","",T18-U18)</f>
        <v/>
      </c>
      <c r="W18" s="10">
        <f>IF(A18="","",IFERROR(V18/T18,0))</f>
        <v/>
      </c>
      <c r="X18" s="11">
        <f>IF(A18="","",IF(O18="Entregue",IFERROR(D18-B18,""),IFERROR(TODAY()-B18,"")))</f>
        <v/>
      </c>
      <c r="Y18" s="4" t="n"/>
      <c r="Z18" s="6" t="n"/>
      <c r="AA18" s="11">
        <f>IF(A18="","",IF(AND(O18&lt;&gt;"Entregue",O18&lt;&gt;"Cancelada",C18&lt;&gt;"",C18&lt;TODAY()),"Atenção",IF(O18="Entregue","Concluída","Em andamento")))</f>
        <v/>
      </c>
      <c r="AB18" s="12">
        <f>IF(L18="","",IFERROR(VLOOKUP(L18,'Cadastros'!$A$4:$E$103,3,FALSE),""))</f>
        <v/>
      </c>
    </row>
    <row r="19">
      <c r="A19" s="4" t="n"/>
      <c r="B19" s="5" t="n"/>
      <c r="C19" s="5" t="n"/>
      <c r="D19" s="5" t="n"/>
      <c r="E19" s="6" t="n"/>
      <c r="F19" s="6" t="n"/>
      <c r="G19" s="6" t="n"/>
      <c r="H19" s="4" t="n"/>
      <c r="I19" s="6" t="n"/>
      <c r="J19" s="4" t="n"/>
      <c r="K19" s="7" t="n"/>
      <c r="L19" s="6" t="n"/>
      <c r="M19" s="6" t="n"/>
      <c r="N19" s="6" t="n"/>
      <c r="O19" s="4" t="n"/>
      <c r="P19" s="4" t="n"/>
      <c r="Q19" s="8">
        <f>IF(L19="","",IFERROR(VLOOKUP(L19,'Cadastros'!$A$4:$E$103,4,FALSE),0))</f>
        <v/>
      </c>
      <c r="R19" s="9" t="n"/>
      <c r="S19" s="9" t="n"/>
      <c r="T19" s="8">
        <f>IF(A19="","",SUM(Q19:R19)-S19)</f>
        <v/>
      </c>
      <c r="U19" s="9" t="n"/>
      <c r="V19" s="8">
        <f>IF(A19="","",T19-U19)</f>
        <v/>
      </c>
      <c r="W19" s="10">
        <f>IF(A19="","",IFERROR(V19/T19,0))</f>
        <v/>
      </c>
      <c r="X19" s="11">
        <f>IF(A19="","",IF(O19="Entregue",IFERROR(D19-B19,""),IFERROR(TODAY()-B19,"")))</f>
        <v/>
      </c>
      <c r="Y19" s="4" t="n"/>
      <c r="Z19" s="6" t="n"/>
      <c r="AA19" s="11">
        <f>IF(A19="","",IF(AND(O19&lt;&gt;"Entregue",O19&lt;&gt;"Cancelada",C19&lt;&gt;"",C19&lt;TODAY()),"Atenção",IF(O19="Entregue","Concluída","Em andamento")))</f>
        <v/>
      </c>
      <c r="AB19" s="12">
        <f>IF(L19="","",IFERROR(VLOOKUP(L19,'Cadastros'!$A$4:$E$103,3,FALSE),""))</f>
        <v/>
      </c>
    </row>
    <row r="20">
      <c r="A20" s="4" t="n"/>
      <c r="B20" s="5" t="n"/>
      <c r="C20" s="5" t="n"/>
      <c r="D20" s="5" t="n"/>
      <c r="E20" s="6" t="n"/>
      <c r="F20" s="6" t="n"/>
      <c r="G20" s="6" t="n"/>
      <c r="H20" s="4" t="n"/>
      <c r="I20" s="6" t="n"/>
      <c r="J20" s="4" t="n"/>
      <c r="K20" s="7" t="n"/>
      <c r="L20" s="6" t="n"/>
      <c r="M20" s="6" t="n"/>
      <c r="N20" s="6" t="n"/>
      <c r="O20" s="4" t="n"/>
      <c r="P20" s="4" t="n"/>
      <c r="Q20" s="8">
        <f>IF(L20="","",IFERROR(VLOOKUP(L20,'Cadastros'!$A$4:$E$103,4,FALSE),0))</f>
        <v/>
      </c>
      <c r="R20" s="9" t="n"/>
      <c r="S20" s="9" t="n"/>
      <c r="T20" s="8">
        <f>IF(A20="","",SUM(Q20:R20)-S20)</f>
        <v/>
      </c>
      <c r="U20" s="9" t="n"/>
      <c r="V20" s="8">
        <f>IF(A20="","",T20-U20)</f>
        <v/>
      </c>
      <c r="W20" s="10">
        <f>IF(A20="","",IFERROR(V20/T20,0))</f>
        <v/>
      </c>
      <c r="X20" s="11">
        <f>IF(A20="","",IF(O20="Entregue",IFERROR(D20-B20,""),IFERROR(TODAY()-B20,"")))</f>
        <v/>
      </c>
      <c r="Y20" s="4" t="n"/>
      <c r="Z20" s="6" t="n"/>
      <c r="AA20" s="11">
        <f>IF(A20="","",IF(AND(O20&lt;&gt;"Entregue",O20&lt;&gt;"Cancelada",C20&lt;&gt;"",C20&lt;TODAY()),"Atenção",IF(O20="Entregue","Concluída","Em andamento")))</f>
        <v/>
      </c>
      <c r="AB20" s="12">
        <f>IF(L20="","",IFERROR(VLOOKUP(L20,'Cadastros'!$A$4:$E$103,3,FALSE),""))</f>
        <v/>
      </c>
    </row>
    <row r="21">
      <c r="A21" s="4" t="n"/>
      <c r="B21" s="5" t="n"/>
      <c r="C21" s="5" t="n"/>
      <c r="D21" s="5" t="n"/>
      <c r="E21" s="6" t="n"/>
      <c r="F21" s="6" t="n"/>
      <c r="G21" s="6" t="n"/>
      <c r="H21" s="4" t="n"/>
      <c r="I21" s="6" t="n"/>
      <c r="J21" s="4" t="n"/>
      <c r="K21" s="7" t="n"/>
      <c r="L21" s="6" t="n"/>
      <c r="M21" s="6" t="n"/>
      <c r="N21" s="6" t="n"/>
      <c r="O21" s="4" t="n"/>
      <c r="P21" s="4" t="n"/>
      <c r="Q21" s="8">
        <f>IF(L21="","",IFERROR(VLOOKUP(L21,'Cadastros'!$A$4:$E$103,4,FALSE),0))</f>
        <v/>
      </c>
      <c r="R21" s="9" t="n"/>
      <c r="S21" s="9" t="n"/>
      <c r="T21" s="8">
        <f>IF(A21="","",SUM(Q21:R21)-S21)</f>
        <v/>
      </c>
      <c r="U21" s="9" t="n"/>
      <c r="V21" s="8">
        <f>IF(A21="","",T21-U21)</f>
        <v/>
      </c>
      <c r="W21" s="10">
        <f>IF(A21="","",IFERROR(V21/T21,0))</f>
        <v/>
      </c>
      <c r="X21" s="11">
        <f>IF(A21="","",IF(O21="Entregue",IFERROR(D21-B21,""),IFERROR(TODAY()-B21,"")))</f>
        <v/>
      </c>
      <c r="Y21" s="4" t="n"/>
      <c r="Z21" s="6" t="n"/>
      <c r="AA21" s="11">
        <f>IF(A21="","",IF(AND(O21&lt;&gt;"Entregue",O21&lt;&gt;"Cancelada",C21&lt;&gt;"",C21&lt;TODAY()),"Atenção",IF(O21="Entregue","Concluída","Em andamento")))</f>
        <v/>
      </c>
      <c r="AB21" s="12">
        <f>IF(L21="","",IFERROR(VLOOKUP(L21,'Cadastros'!$A$4:$E$103,3,FALSE),""))</f>
        <v/>
      </c>
    </row>
    <row r="22">
      <c r="A22" s="4" t="n"/>
      <c r="B22" s="5" t="n"/>
      <c r="C22" s="5" t="n"/>
      <c r="D22" s="5" t="n"/>
      <c r="E22" s="6" t="n"/>
      <c r="F22" s="6" t="n"/>
      <c r="G22" s="6" t="n"/>
      <c r="H22" s="4" t="n"/>
      <c r="I22" s="6" t="n"/>
      <c r="J22" s="4" t="n"/>
      <c r="K22" s="7" t="n"/>
      <c r="L22" s="6" t="n"/>
      <c r="M22" s="6" t="n"/>
      <c r="N22" s="6" t="n"/>
      <c r="O22" s="4" t="n"/>
      <c r="P22" s="4" t="n"/>
      <c r="Q22" s="8">
        <f>IF(L22="","",IFERROR(VLOOKUP(L22,'Cadastros'!$A$4:$E$103,4,FALSE),0))</f>
        <v/>
      </c>
      <c r="R22" s="9" t="n"/>
      <c r="S22" s="9" t="n"/>
      <c r="T22" s="8">
        <f>IF(A22="","",SUM(Q22:R22)-S22)</f>
        <v/>
      </c>
      <c r="U22" s="9" t="n"/>
      <c r="V22" s="8">
        <f>IF(A22="","",T22-U22)</f>
        <v/>
      </c>
      <c r="W22" s="10">
        <f>IF(A22="","",IFERROR(V22/T22,0))</f>
        <v/>
      </c>
      <c r="X22" s="11">
        <f>IF(A22="","",IF(O22="Entregue",IFERROR(D22-B22,""),IFERROR(TODAY()-B22,"")))</f>
        <v/>
      </c>
      <c r="Y22" s="4" t="n"/>
      <c r="Z22" s="6" t="n"/>
      <c r="AA22" s="11">
        <f>IF(A22="","",IF(AND(O22&lt;&gt;"Entregue",O22&lt;&gt;"Cancelada",C22&lt;&gt;"",C22&lt;TODAY()),"Atenção",IF(O22="Entregue","Concluída","Em andamento")))</f>
        <v/>
      </c>
      <c r="AB22" s="12">
        <f>IF(L22="","",IFERROR(VLOOKUP(L22,'Cadastros'!$A$4:$E$103,3,FALSE),""))</f>
        <v/>
      </c>
    </row>
    <row r="23">
      <c r="A23" s="4" t="n"/>
      <c r="B23" s="5" t="n"/>
      <c r="C23" s="5" t="n"/>
      <c r="D23" s="5" t="n"/>
      <c r="E23" s="6" t="n"/>
      <c r="F23" s="6" t="n"/>
      <c r="G23" s="6" t="n"/>
      <c r="H23" s="4" t="n"/>
      <c r="I23" s="6" t="n"/>
      <c r="J23" s="4" t="n"/>
      <c r="K23" s="7" t="n"/>
      <c r="L23" s="6" t="n"/>
      <c r="M23" s="6" t="n"/>
      <c r="N23" s="6" t="n"/>
      <c r="O23" s="4" t="n"/>
      <c r="P23" s="4" t="n"/>
      <c r="Q23" s="8">
        <f>IF(L23="","",IFERROR(VLOOKUP(L23,'Cadastros'!$A$4:$E$103,4,FALSE),0))</f>
        <v/>
      </c>
      <c r="R23" s="9" t="n"/>
      <c r="S23" s="9" t="n"/>
      <c r="T23" s="8">
        <f>IF(A23="","",SUM(Q23:R23)-S23)</f>
        <v/>
      </c>
      <c r="U23" s="9" t="n"/>
      <c r="V23" s="8">
        <f>IF(A23="","",T23-U23)</f>
        <v/>
      </c>
      <c r="W23" s="10">
        <f>IF(A23="","",IFERROR(V23/T23,0))</f>
        <v/>
      </c>
      <c r="X23" s="11">
        <f>IF(A23="","",IF(O23="Entregue",IFERROR(D23-B23,""),IFERROR(TODAY()-B23,"")))</f>
        <v/>
      </c>
      <c r="Y23" s="4" t="n"/>
      <c r="Z23" s="6" t="n"/>
      <c r="AA23" s="11">
        <f>IF(A23="","",IF(AND(O23&lt;&gt;"Entregue",O23&lt;&gt;"Cancelada",C23&lt;&gt;"",C23&lt;TODAY()),"Atenção",IF(O23="Entregue","Concluída","Em andamento")))</f>
        <v/>
      </c>
      <c r="AB23" s="12">
        <f>IF(L23="","",IFERROR(VLOOKUP(L23,'Cadastros'!$A$4:$E$103,3,FALSE),""))</f>
        <v/>
      </c>
    </row>
    <row r="24">
      <c r="A24" s="4" t="n"/>
      <c r="B24" s="5" t="n"/>
      <c r="C24" s="5" t="n"/>
      <c r="D24" s="5" t="n"/>
      <c r="E24" s="6" t="n"/>
      <c r="F24" s="6" t="n"/>
      <c r="G24" s="6" t="n"/>
      <c r="H24" s="4" t="n"/>
      <c r="I24" s="6" t="n"/>
      <c r="J24" s="4" t="n"/>
      <c r="K24" s="7" t="n"/>
      <c r="L24" s="6" t="n"/>
      <c r="M24" s="6" t="n"/>
      <c r="N24" s="6" t="n"/>
      <c r="O24" s="4" t="n"/>
      <c r="P24" s="4" t="n"/>
      <c r="Q24" s="8">
        <f>IF(L24="","",IFERROR(VLOOKUP(L24,'Cadastros'!$A$4:$E$103,4,FALSE),0))</f>
        <v/>
      </c>
      <c r="R24" s="9" t="n"/>
      <c r="S24" s="9" t="n"/>
      <c r="T24" s="8">
        <f>IF(A24="","",SUM(Q24:R24)-S24)</f>
        <v/>
      </c>
      <c r="U24" s="9" t="n"/>
      <c r="V24" s="8">
        <f>IF(A24="","",T24-U24)</f>
        <v/>
      </c>
      <c r="W24" s="10">
        <f>IF(A24="","",IFERROR(V24/T24,0))</f>
        <v/>
      </c>
      <c r="X24" s="11">
        <f>IF(A24="","",IF(O24="Entregue",IFERROR(D24-B24,""),IFERROR(TODAY()-B24,"")))</f>
        <v/>
      </c>
      <c r="Y24" s="4" t="n"/>
      <c r="Z24" s="6" t="n"/>
      <c r="AA24" s="11">
        <f>IF(A24="","",IF(AND(O24&lt;&gt;"Entregue",O24&lt;&gt;"Cancelada",C24&lt;&gt;"",C24&lt;TODAY()),"Atenção",IF(O24="Entregue","Concluída","Em andamento")))</f>
        <v/>
      </c>
      <c r="AB24" s="12">
        <f>IF(L24="","",IFERROR(VLOOKUP(L24,'Cadastros'!$A$4:$E$103,3,FALSE),""))</f>
        <v/>
      </c>
    </row>
    <row r="25">
      <c r="A25" s="4" t="n"/>
      <c r="B25" s="5" t="n"/>
      <c r="C25" s="5" t="n"/>
      <c r="D25" s="5" t="n"/>
      <c r="E25" s="6" t="n"/>
      <c r="F25" s="6" t="n"/>
      <c r="G25" s="6" t="n"/>
      <c r="H25" s="4" t="n"/>
      <c r="I25" s="6" t="n"/>
      <c r="J25" s="4" t="n"/>
      <c r="K25" s="7" t="n"/>
      <c r="L25" s="6" t="n"/>
      <c r="M25" s="6" t="n"/>
      <c r="N25" s="6" t="n"/>
      <c r="O25" s="4" t="n"/>
      <c r="P25" s="4" t="n"/>
      <c r="Q25" s="8">
        <f>IF(L25="","",IFERROR(VLOOKUP(L25,'Cadastros'!$A$4:$E$103,4,FALSE),0))</f>
        <v/>
      </c>
      <c r="R25" s="9" t="n"/>
      <c r="S25" s="9" t="n"/>
      <c r="T25" s="8">
        <f>IF(A25="","",SUM(Q25:R25)-S25)</f>
        <v/>
      </c>
      <c r="U25" s="9" t="n"/>
      <c r="V25" s="8">
        <f>IF(A25="","",T25-U25)</f>
        <v/>
      </c>
      <c r="W25" s="10">
        <f>IF(A25="","",IFERROR(V25/T25,0))</f>
        <v/>
      </c>
      <c r="X25" s="11">
        <f>IF(A25="","",IF(O25="Entregue",IFERROR(D25-B25,""),IFERROR(TODAY()-B25,"")))</f>
        <v/>
      </c>
      <c r="Y25" s="4" t="n"/>
      <c r="Z25" s="6" t="n"/>
      <c r="AA25" s="11">
        <f>IF(A25="","",IF(AND(O25&lt;&gt;"Entregue",O25&lt;&gt;"Cancelada",C25&lt;&gt;"",C25&lt;TODAY()),"Atenção",IF(O25="Entregue","Concluída","Em andamento")))</f>
        <v/>
      </c>
      <c r="AB25" s="12">
        <f>IF(L25="","",IFERROR(VLOOKUP(L25,'Cadastros'!$A$4:$E$103,3,FALSE),""))</f>
        <v/>
      </c>
    </row>
    <row r="26">
      <c r="A26" s="4" t="n"/>
      <c r="B26" s="5" t="n"/>
      <c r="C26" s="5" t="n"/>
      <c r="D26" s="5" t="n"/>
      <c r="E26" s="6" t="n"/>
      <c r="F26" s="6" t="n"/>
      <c r="G26" s="6" t="n"/>
      <c r="H26" s="4" t="n"/>
      <c r="I26" s="6" t="n"/>
      <c r="J26" s="4" t="n"/>
      <c r="K26" s="7" t="n"/>
      <c r="L26" s="6" t="n"/>
      <c r="M26" s="6" t="n"/>
      <c r="N26" s="6" t="n"/>
      <c r="O26" s="4" t="n"/>
      <c r="P26" s="4" t="n"/>
      <c r="Q26" s="8">
        <f>IF(L26="","",IFERROR(VLOOKUP(L26,'Cadastros'!$A$4:$E$103,4,FALSE),0))</f>
        <v/>
      </c>
      <c r="R26" s="9" t="n"/>
      <c r="S26" s="9" t="n"/>
      <c r="T26" s="8">
        <f>IF(A26="","",SUM(Q26:R26)-S26)</f>
        <v/>
      </c>
      <c r="U26" s="9" t="n"/>
      <c r="V26" s="8">
        <f>IF(A26="","",T26-U26)</f>
        <v/>
      </c>
      <c r="W26" s="10">
        <f>IF(A26="","",IFERROR(V26/T26,0))</f>
        <v/>
      </c>
      <c r="X26" s="11">
        <f>IF(A26="","",IF(O26="Entregue",IFERROR(D26-B26,""),IFERROR(TODAY()-B26,"")))</f>
        <v/>
      </c>
      <c r="Y26" s="4" t="n"/>
      <c r="Z26" s="6" t="n"/>
      <c r="AA26" s="11">
        <f>IF(A26="","",IF(AND(O26&lt;&gt;"Entregue",O26&lt;&gt;"Cancelada",C26&lt;&gt;"",C26&lt;TODAY()),"Atenção",IF(O26="Entregue","Concluída","Em andamento")))</f>
        <v/>
      </c>
      <c r="AB26" s="12">
        <f>IF(L26="","",IFERROR(VLOOKUP(L26,'Cadastros'!$A$4:$E$103,3,FALSE),""))</f>
        <v/>
      </c>
    </row>
    <row r="27">
      <c r="A27" s="4" t="n"/>
      <c r="B27" s="5" t="n"/>
      <c r="C27" s="5" t="n"/>
      <c r="D27" s="5" t="n"/>
      <c r="E27" s="6" t="n"/>
      <c r="F27" s="6" t="n"/>
      <c r="G27" s="6" t="n"/>
      <c r="H27" s="4" t="n"/>
      <c r="I27" s="6" t="n"/>
      <c r="J27" s="4" t="n"/>
      <c r="K27" s="7" t="n"/>
      <c r="L27" s="6" t="n"/>
      <c r="M27" s="6" t="n"/>
      <c r="N27" s="6" t="n"/>
      <c r="O27" s="4" t="n"/>
      <c r="P27" s="4" t="n"/>
      <c r="Q27" s="8">
        <f>IF(L27="","",IFERROR(VLOOKUP(L27,'Cadastros'!$A$4:$E$103,4,FALSE),0))</f>
        <v/>
      </c>
      <c r="R27" s="9" t="n"/>
      <c r="S27" s="9" t="n"/>
      <c r="T27" s="8">
        <f>IF(A27="","",SUM(Q27:R27)-S27)</f>
        <v/>
      </c>
      <c r="U27" s="9" t="n"/>
      <c r="V27" s="8">
        <f>IF(A27="","",T27-U27)</f>
        <v/>
      </c>
      <c r="W27" s="10">
        <f>IF(A27="","",IFERROR(V27/T27,0))</f>
        <v/>
      </c>
      <c r="X27" s="11">
        <f>IF(A27="","",IF(O27="Entregue",IFERROR(D27-B27,""),IFERROR(TODAY()-B27,"")))</f>
        <v/>
      </c>
      <c r="Y27" s="4" t="n"/>
      <c r="Z27" s="6" t="n"/>
      <c r="AA27" s="11">
        <f>IF(A27="","",IF(AND(O27&lt;&gt;"Entregue",O27&lt;&gt;"Cancelada",C27&lt;&gt;"",C27&lt;TODAY()),"Atenção",IF(O27="Entregue","Concluída","Em andamento")))</f>
        <v/>
      </c>
      <c r="AB27" s="12">
        <f>IF(L27="","",IFERROR(VLOOKUP(L27,'Cadastros'!$A$4:$E$103,3,FALSE),""))</f>
        <v/>
      </c>
    </row>
    <row r="28">
      <c r="A28" s="4" t="n"/>
      <c r="B28" s="5" t="n"/>
      <c r="C28" s="5" t="n"/>
      <c r="D28" s="5" t="n"/>
      <c r="E28" s="6" t="n"/>
      <c r="F28" s="6" t="n"/>
      <c r="G28" s="6" t="n"/>
      <c r="H28" s="4" t="n"/>
      <c r="I28" s="6" t="n"/>
      <c r="J28" s="4" t="n"/>
      <c r="K28" s="7" t="n"/>
      <c r="L28" s="6" t="n"/>
      <c r="M28" s="6" t="n"/>
      <c r="N28" s="6" t="n"/>
      <c r="O28" s="4" t="n"/>
      <c r="P28" s="4" t="n"/>
      <c r="Q28" s="8">
        <f>IF(L28="","",IFERROR(VLOOKUP(L28,'Cadastros'!$A$4:$E$103,4,FALSE),0))</f>
        <v/>
      </c>
      <c r="R28" s="9" t="n"/>
      <c r="S28" s="9" t="n"/>
      <c r="T28" s="8">
        <f>IF(A28="","",SUM(Q28:R28)-S28)</f>
        <v/>
      </c>
      <c r="U28" s="9" t="n"/>
      <c r="V28" s="8">
        <f>IF(A28="","",T28-U28)</f>
        <v/>
      </c>
      <c r="W28" s="10">
        <f>IF(A28="","",IFERROR(V28/T28,0))</f>
        <v/>
      </c>
      <c r="X28" s="11">
        <f>IF(A28="","",IF(O28="Entregue",IFERROR(D28-B28,""),IFERROR(TODAY()-B28,"")))</f>
        <v/>
      </c>
      <c r="Y28" s="4" t="n"/>
      <c r="Z28" s="6" t="n"/>
      <c r="AA28" s="11">
        <f>IF(A28="","",IF(AND(O28&lt;&gt;"Entregue",O28&lt;&gt;"Cancelada",C28&lt;&gt;"",C28&lt;TODAY()),"Atenção",IF(O28="Entregue","Concluída","Em andamento")))</f>
        <v/>
      </c>
      <c r="AB28" s="12">
        <f>IF(L28="","",IFERROR(VLOOKUP(L28,'Cadastros'!$A$4:$E$103,3,FALSE),""))</f>
        <v/>
      </c>
    </row>
    <row r="29">
      <c r="A29" s="4" t="n"/>
      <c r="B29" s="5" t="n"/>
      <c r="C29" s="5" t="n"/>
      <c r="D29" s="5" t="n"/>
      <c r="E29" s="6" t="n"/>
      <c r="F29" s="6" t="n"/>
      <c r="G29" s="6" t="n"/>
      <c r="H29" s="4" t="n"/>
      <c r="I29" s="6" t="n"/>
      <c r="J29" s="4" t="n"/>
      <c r="K29" s="7" t="n"/>
      <c r="L29" s="6" t="n"/>
      <c r="M29" s="6" t="n"/>
      <c r="N29" s="6" t="n"/>
      <c r="O29" s="4" t="n"/>
      <c r="P29" s="4" t="n"/>
      <c r="Q29" s="8">
        <f>IF(L29="","",IFERROR(VLOOKUP(L29,'Cadastros'!$A$4:$E$103,4,FALSE),0))</f>
        <v/>
      </c>
      <c r="R29" s="9" t="n"/>
      <c r="S29" s="9" t="n"/>
      <c r="T29" s="8">
        <f>IF(A29="","",SUM(Q29:R29)-S29)</f>
        <v/>
      </c>
      <c r="U29" s="9" t="n"/>
      <c r="V29" s="8">
        <f>IF(A29="","",T29-U29)</f>
        <v/>
      </c>
      <c r="W29" s="10">
        <f>IF(A29="","",IFERROR(V29/T29,0))</f>
        <v/>
      </c>
      <c r="X29" s="11">
        <f>IF(A29="","",IF(O29="Entregue",IFERROR(D29-B29,""),IFERROR(TODAY()-B29,"")))</f>
        <v/>
      </c>
      <c r="Y29" s="4" t="n"/>
      <c r="Z29" s="6" t="n"/>
      <c r="AA29" s="11">
        <f>IF(A29="","",IF(AND(O29&lt;&gt;"Entregue",O29&lt;&gt;"Cancelada",C29&lt;&gt;"",C29&lt;TODAY()),"Atenção",IF(O29="Entregue","Concluída","Em andamento")))</f>
        <v/>
      </c>
      <c r="AB29" s="12">
        <f>IF(L29="","",IFERROR(VLOOKUP(L29,'Cadastros'!$A$4:$E$103,3,FALSE),""))</f>
        <v/>
      </c>
    </row>
    <row r="30">
      <c r="A30" s="4" t="n"/>
      <c r="B30" s="5" t="n"/>
      <c r="C30" s="5" t="n"/>
      <c r="D30" s="5" t="n"/>
      <c r="E30" s="6" t="n"/>
      <c r="F30" s="6" t="n"/>
      <c r="G30" s="6" t="n"/>
      <c r="H30" s="4" t="n"/>
      <c r="I30" s="6" t="n"/>
      <c r="J30" s="4" t="n"/>
      <c r="K30" s="7" t="n"/>
      <c r="L30" s="6" t="n"/>
      <c r="M30" s="6" t="n"/>
      <c r="N30" s="6" t="n"/>
      <c r="O30" s="4" t="n"/>
      <c r="P30" s="4" t="n"/>
      <c r="Q30" s="8">
        <f>IF(L30="","",IFERROR(VLOOKUP(L30,'Cadastros'!$A$4:$E$103,4,FALSE),0))</f>
        <v/>
      </c>
      <c r="R30" s="9" t="n"/>
      <c r="S30" s="9" t="n"/>
      <c r="T30" s="8">
        <f>IF(A30="","",SUM(Q30:R30)-S30)</f>
        <v/>
      </c>
      <c r="U30" s="9" t="n"/>
      <c r="V30" s="8">
        <f>IF(A30="","",T30-U30)</f>
        <v/>
      </c>
      <c r="W30" s="10">
        <f>IF(A30="","",IFERROR(V30/T30,0))</f>
        <v/>
      </c>
      <c r="X30" s="11">
        <f>IF(A30="","",IF(O30="Entregue",IFERROR(D30-B30,""),IFERROR(TODAY()-B30,"")))</f>
        <v/>
      </c>
      <c r="Y30" s="4" t="n"/>
      <c r="Z30" s="6" t="n"/>
      <c r="AA30" s="11">
        <f>IF(A30="","",IF(AND(O30&lt;&gt;"Entregue",O30&lt;&gt;"Cancelada",C30&lt;&gt;"",C30&lt;TODAY()),"Atenção",IF(O30="Entregue","Concluída","Em andamento")))</f>
        <v/>
      </c>
      <c r="AB30" s="12">
        <f>IF(L30="","",IFERROR(VLOOKUP(L30,'Cadastros'!$A$4:$E$103,3,FALSE),""))</f>
        <v/>
      </c>
    </row>
    <row r="31">
      <c r="A31" s="4" t="n"/>
      <c r="B31" s="5" t="n"/>
      <c r="C31" s="5" t="n"/>
      <c r="D31" s="5" t="n"/>
      <c r="E31" s="6" t="n"/>
      <c r="F31" s="6" t="n"/>
      <c r="G31" s="6" t="n"/>
      <c r="H31" s="4" t="n"/>
      <c r="I31" s="6" t="n"/>
      <c r="J31" s="4" t="n"/>
      <c r="K31" s="7" t="n"/>
      <c r="L31" s="6" t="n"/>
      <c r="M31" s="6" t="n"/>
      <c r="N31" s="6" t="n"/>
      <c r="O31" s="4" t="n"/>
      <c r="P31" s="4" t="n"/>
      <c r="Q31" s="8">
        <f>IF(L31="","",IFERROR(VLOOKUP(L31,'Cadastros'!$A$4:$E$103,4,FALSE),0))</f>
        <v/>
      </c>
      <c r="R31" s="9" t="n"/>
      <c r="S31" s="9" t="n"/>
      <c r="T31" s="8">
        <f>IF(A31="","",SUM(Q31:R31)-S31)</f>
        <v/>
      </c>
      <c r="U31" s="9" t="n"/>
      <c r="V31" s="8">
        <f>IF(A31="","",T31-U31)</f>
        <v/>
      </c>
      <c r="W31" s="10">
        <f>IF(A31="","",IFERROR(V31/T31,0))</f>
        <v/>
      </c>
      <c r="X31" s="11">
        <f>IF(A31="","",IF(O31="Entregue",IFERROR(D31-B31,""),IFERROR(TODAY()-B31,"")))</f>
        <v/>
      </c>
      <c r="Y31" s="4" t="n"/>
      <c r="Z31" s="6" t="n"/>
      <c r="AA31" s="11">
        <f>IF(A31="","",IF(AND(O31&lt;&gt;"Entregue",O31&lt;&gt;"Cancelada",C31&lt;&gt;"",C31&lt;TODAY()),"Atenção",IF(O31="Entregue","Concluída","Em andamento")))</f>
        <v/>
      </c>
      <c r="AB31" s="12">
        <f>IF(L31="","",IFERROR(VLOOKUP(L31,'Cadastros'!$A$4:$E$103,3,FALSE),""))</f>
        <v/>
      </c>
    </row>
    <row r="32">
      <c r="A32" s="4" t="n"/>
      <c r="B32" s="5" t="n"/>
      <c r="C32" s="5" t="n"/>
      <c r="D32" s="5" t="n"/>
      <c r="E32" s="6" t="n"/>
      <c r="F32" s="6" t="n"/>
      <c r="G32" s="6" t="n"/>
      <c r="H32" s="4" t="n"/>
      <c r="I32" s="6" t="n"/>
      <c r="J32" s="4" t="n"/>
      <c r="K32" s="7" t="n"/>
      <c r="L32" s="6" t="n"/>
      <c r="M32" s="6" t="n"/>
      <c r="N32" s="6" t="n"/>
      <c r="O32" s="4" t="n"/>
      <c r="P32" s="4" t="n"/>
      <c r="Q32" s="8">
        <f>IF(L32="","",IFERROR(VLOOKUP(L32,'Cadastros'!$A$4:$E$103,4,FALSE),0))</f>
        <v/>
      </c>
      <c r="R32" s="9" t="n"/>
      <c r="S32" s="9" t="n"/>
      <c r="T32" s="8">
        <f>IF(A32="","",SUM(Q32:R32)-S32)</f>
        <v/>
      </c>
      <c r="U32" s="9" t="n"/>
      <c r="V32" s="8">
        <f>IF(A32="","",T32-U32)</f>
        <v/>
      </c>
      <c r="W32" s="10">
        <f>IF(A32="","",IFERROR(V32/T32,0))</f>
        <v/>
      </c>
      <c r="X32" s="11">
        <f>IF(A32="","",IF(O32="Entregue",IFERROR(D32-B32,""),IFERROR(TODAY()-B32,"")))</f>
        <v/>
      </c>
      <c r="Y32" s="4" t="n"/>
      <c r="Z32" s="6" t="n"/>
      <c r="AA32" s="11">
        <f>IF(A32="","",IF(AND(O32&lt;&gt;"Entregue",O32&lt;&gt;"Cancelada",C32&lt;&gt;"",C32&lt;TODAY()),"Atenção",IF(O32="Entregue","Concluída","Em andamento")))</f>
        <v/>
      </c>
      <c r="AB32" s="12">
        <f>IF(L32="","",IFERROR(VLOOKUP(L32,'Cadastros'!$A$4:$E$103,3,FALSE),""))</f>
        <v/>
      </c>
    </row>
    <row r="33">
      <c r="A33" s="4" t="n"/>
      <c r="B33" s="5" t="n"/>
      <c r="C33" s="5" t="n"/>
      <c r="D33" s="5" t="n"/>
      <c r="E33" s="6" t="n"/>
      <c r="F33" s="6" t="n"/>
      <c r="G33" s="6" t="n"/>
      <c r="H33" s="4" t="n"/>
      <c r="I33" s="6" t="n"/>
      <c r="J33" s="4" t="n"/>
      <c r="K33" s="7" t="n"/>
      <c r="L33" s="6" t="n"/>
      <c r="M33" s="6" t="n"/>
      <c r="N33" s="6" t="n"/>
      <c r="O33" s="4" t="n"/>
      <c r="P33" s="4" t="n"/>
      <c r="Q33" s="8">
        <f>IF(L33="","",IFERROR(VLOOKUP(L33,'Cadastros'!$A$4:$E$103,4,FALSE),0))</f>
        <v/>
      </c>
      <c r="R33" s="9" t="n"/>
      <c r="S33" s="9" t="n"/>
      <c r="T33" s="8">
        <f>IF(A33="","",SUM(Q33:R33)-S33)</f>
        <v/>
      </c>
      <c r="U33" s="9" t="n"/>
      <c r="V33" s="8">
        <f>IF(A33="","",T33-U33)</f>
        <v/>
      </c>
      <c r="W33" s="10">
        <f>IF(A33="","",IFERROR(V33/T33,0))</f>
        <v/>
      </c>
      <c r="X33" s="11">
        <f>IF(A33="","",IF(O33="Entregue",IFERROR(D33-B33,""),IFERROR(TODAY()-B33,"")))</f>
        <v/>
      </c>
      <c r="Y33" s="4" t="n"/>
      <c r="Z33" s="6" t="n"/>
      <c r="AA33" s="11">
        <f>IF(A33="","",IF(AND(O33&lt;&gt;"Entregue",O33&lt;&gt;"Cancelada",C33&lt;&gt;"",C33&lt;TODAY()),"Atenção",IF(O33="Entregue","Concluída","Em andamento")))</f>
        <v/>
      </c>
      <c r="AB33" s="12">
        <f>IF(L33="","",IFERROR(VLOOKUP(L33,'Cadastros'!$A$4:$E$103,3,FALSE),""))</f>
        <v/>
      </c>
    </row>
    <row r="34">
      <c r="A34" s="4" t="n"/>
      <c r="B34" s="5" t="n"/>
      <c r="C34" s="5" t="n"/>
      <c r="D34" s="5" t="n"/>
      <c r="E34" s="6" t="n"/>
      <c r="F34" s="6" t="n"/>
      <c r="G34" s="6" t="n"/>
      <c r="H34" s="4" t="n"/>
      <c r="I34" s="6" t="n"/>
      <c r="J34" s="4" t="n"/>
      <c r="K34" s="7" t="n"/>
      <c r="L34" s="6" t="n"/>
      <c r="M34" s="6" t="n"/>
      <c r="N34" s="6" t="n"/>
      <c r="O34" s="4" t="n"/>
      <c r="P34" s="4" t="n"/>
      <c r="Q34" s="8">
        <f>IF(L34="","",IFERROR(VLOOKUP(L34,'Cadastros'!$A$4:$E$103,4,FALSE),0))</f>
        <v/>
      </c>
      <c r="R34" s="9" t="n"/>
      <c r="S34" s="9" t="n"/>
      <c r="T34" s="8">
        <f>IF(A34="","",SUM(Q34:R34)-S34)</f>
        <v/>
      </c>
      <c r="U34" s="9" t="n"/>
      <c r="V34" s="8">
        <f>IF(A34="","",T34-U34)</f>
        <v/>
      </c>
      <c r="W34" s="10">
        <f>IF(A34="","",IFERROR(V34/T34,0))</f>
        <v/>
      </c>
      <c r="X34" s="11">
        <f>IF(A34="","",IF(O34="Entregue",IFERROR(D34-B34,""),IFERROR(TODAY()-B34,"")))</f>
        <v/>
      </c>
      <c r="Y34" s="4" t="n"/>
      <c r="Z34" s="6" t="n"/>
      <c r="AA34" s="11">
        <f>IF(A34="","",IF(AND(O34&lt;&gt;"Entregue",O34&lt;&gt;"Cancelada",C34&lt;&gt;"",C34&lt;TODAY()),"Atenção",IF(O34="Entregue","Concluída","Em andamento")))</f>
        <v/>
      </c>
      <c r="AB34" s="12">
        <f>IF(L34="","",IFERROR(VLOOKUP(L34,'Cadastros'!$A$4:$E$103,3,FALSE),""))</f>
        <v/>
      </c>
    </row>
    <row r="35">
      <c r="A35" s="4" t="n"/>
      <c r="B35" s="5" t="n"/>
      <c r="C35" s="5" t="n"/>
      <c r="D35" s="5" t="n"/>
      <c r="E35" s="6" t="n"/>
      <c r="F35" s="6" t="n"/>
      <c r="G35" s="6" t="n"/>
      <c r="H35" s="4" t="n"/>
      <c r="I35" s="6" t="n"/>
      <c r="J35" s="4" t="n"/>
      <c r="K35" s="7" t="n"/>
      <c r="L35" s="6" t="n"/>
      <c r="M35" s="6" t="n"/>
      <c r="N35" s="6" t="n"/>
      <c r="O35" s="4" t="n"/>
      <c r="P35" s="4" t="n"/>
      <c r="Q35" s="8">
        <f>IF(L35="","",IFERROR(VLOOKUP(L35,'Cadastros'!$A$4:$E$103,4,FALSE),0))</f>
        <v/>
      </c>
      <c r="R35" s="9" t="n"/>
      <c r="S35" s="9" t="n"/>
      <c r="T35" s="8">
        <f>IF(A35="","",SUM(Q35:R35)-S35)</f>
        <v/>
      </c>
      <c r="U35" s="9" t="n"/>
      <c r="V35" s="8">
        <f>IF(A35="","",T35-U35)</f>
        <v/>
      </c>
      <c r="W35" s="10">
        <f>IF(A35="","",IFERROR(V35/T35,0))</f>
        <v/>
      </c>
      <c r="X35" s="11">
        <f>IF(A35="","",IF(O35="Entregue",IFERROR(D35-B35,""),IFERROR(TODAY()-B35,"")))</f>
        <v/>
      </c>
      <c r="Y35" s="4" t="n"/>
      <c r="Z35" s="6" t="n"/>
      <c r="AA35" s="11">
        <f>IF(A35="","",IF(AND(O35&lt;&gt;"Entregue",O35&lt;&gt;"Cancelada",C35&lt;&gt;"",C35&lt;TODAY()),"Atenção",IF(O35="Entregue","Concluída","Em andamento")))</f>
        <v/>
      </c>
      <c r="AB35" s="12">
        <f>IF(L35="","",IFERROR(VLOOKUP(L35,'Cadastros'!$A$4:$E$103,3,FALSE),""))</f>
        <v/>
      </c>
    </row>
    <row r="36">
      <c r="A36" s="4" t="n"/>
      <c r="B36" s="5" t="n"/>
      <c r="C36" s="5" t="n"/>
      <c r="D36" s="5" t="n"/>
      <c r="E36" s="6" t="n"/>
      <c r="F36" s="6" t="n"/>
      <c r="G36" s="6" t="n"/>
      <c r="H36" s="4" t="n"/>
      <c r="I36" s="6" t="n"/>
      <c r="J36" s="4" t="n"/>
      <c r="K36" s="7" t="n"/>
      <c r="L36" s="6" t="n"/>
      <c r="M36" s="6" t="n"/>
      <c r="N36" s="6" t="n"/>
      <c r="O36" s="4" t="n"/>
      <c r="P36" s="4" t="n"/>
      <c r="Q36" s="8">
        <f>IF(L36="","",IFERROR(VLOOKUP(L36,'Cadastros'!$A$4:$E$103,4,FALSE),0))</f>
        <v/>
      </c>
      <c r="R36" s="9" t="n"/>
      <c r="S36" s="9" t="n"/>
      <c r="T36" s="8">
        <f>IF(A36="","",SUM(Q36:R36)-S36)</f>
        <v/>
      </c>
      <c r="U36" s="9" t="n"/>
      <c r="V36" s="8">
        <f>IF(A36="","",T36-U36)</f>
        <v/>
      </c>
      <c r="W36" s="10">
        <f>IF(A36="","",IFERROR(V36/T36,0))</f>
        <v/>
      </c>
      <c r="X36" s="11">
        <f>IF(A36="","",IF(O36="Entregue",IFERROR(D36-B36,""),IFERROR(TODAY()-B36,"")))</f>
        <v/>
      </c>
      <c r="Y36" s="4" t="n"/>
      <c r="Z36" s="6" t="n"/>
      <c r="AA36" s="11">
        <f>IF(A36="","",IF(AND(O36&lt;&gt;"Entregue",O36&lt;&gt;"Cancelada",C36&lt;&gt;"",C36&lt;TODAY()),"Atenção",IF(O36="Entregue","Concluída","Em andamento")))</f>
        <v/>
      </c>
      <c r="AB36" s="12">
        <f>IF(L36="","",IFERROR(VLOOKUP(L36,'Cadastros'!$A$4:$E$103,3,FALSE),""))</f>
        <v/>
      </c>
    </row>
    <row r="37">
      <c r="A37" s="4" t="n"/>
      <c r="B37" s="5" t="n"/>
      <c r="C37" s="5" t="n"/>
      <c r="D37" s="5" t="n"/>
      <c r="E37" s="6" t="n"/>
      <c r="F37" s="6" t="n"/>
      <c r="G37" s="6" t="n"/>
      <c r="H37" s="4" t="n"/>
      <c r="I37" s="6" t="n"/>
      <c r="J37" s="4" t="n"/>
      <c r="K37" s="7" t="n"/>
      <c r="L37" s="6" t="n"/>
      <c r="M37" s="6" t="n"/>
      <c r="N37" s="6" t="n"/>
      <c r="O37" s="4" t="n"/>
      <c r="P37" s="4" t="n"/>
      <c r="Q37" s="8">
        <f>IF(L37="","",IFERROR(VLOOKUP(L37,'Cadastros'!$A$4:$E$103,4,FALSE),0))</f>
        <v/>
      </c>
      <c r="R37" s="9" t="n"/>
      <c r="S37" s="9" t="n"/>
      <c r="T37" s="8">
        <f>IF(A37="","",SUM(Q37:R37)-S37)</f>
        <v/>
      </c>
      <c r="U37" s="9" t="n"/>
      <c r="V37" s="8">
        <f>IF(A37="","",T37-U37)</f>
        <v/>
      </c>
      <c r="W37" s="10">
        <f>IF(A37="","",IFERROR(V37/T37,0))</f>
        <v/>
      </c>
      <c r="X37" s="11">
        <f>IF(A37="","",IF(O37="Entregue",IFERROR(D37-B37,""),IFERROR(TODAY()-B37,"")))</f>
        <v/>
      </c>
      <c r="Y37" s="4" t="n"/>
      <c r="Z37" s="6" t="n"/>
      <c r="AA37" s="11">
        <f>IF(A37="","",IF(AND(O37&lt;&gt;"Entregue",O37&lt;&gt;"Cancelada",C37&lt;&gt;"",C37&lt;TODAY()),"Atenção",IF(O37="Entregue","Concluída","Em andamento")))</f>
        <v/>
      </c>
      <c r="AB37" s="12">
        <f>IF(L37="","",IFERROR(VLOOKUP(L37,'Cadastros'!$A$4:$E$103,3,FALSE),""))</f>
        <v/>
      </c>
    </row>
    <row r="38">
      <c r="A38" s="4" t="n"/>
      <c r="B38" s="5" t="n"/>
      <c r="C38" s="5" t="n"/>
      <c r="D38" s="5" t="n"/>
      <c r="E38" s="6" t="n"/>
      <c r="F38" s="6" t="n"/>
      <c r="G38" s="6" t="n"/>
      <c r="H38" s="4" t="n"/>
      <c r="I38" s="6" t="n"/>
      <c r="J38" s="4" t="n"/>
      <c r="K38" s="7" t="n"/>
      <c r="L38" s="6" t="n"/>
      <c r="M38" s="6" t="n"/>
      <c r="N38" s="6" t="n"/>
      <c r="O38" s="4" t="n"/>
      <c r="P38" s="4" t="n"/>
      <c r="Q38" s="8">
        <f>IF(L38="","",IFERROR(VLOOKUP(L38,'Cadastros'!$A$4:$E$103,4,FALSE),0))</f>
        <v/>
      </c>
      <c r="R38" s="9" t="n"/>
      <c r="S38" s="9" t="n"/>
      <c r="T38" s="8">
        <f>IF(A38="","",SUM(Q38:R38)-S38)</f>
        <v/>
      </c>
      <c r="U38" s="9" t="n"/>
      <c r="V38" s="8">
        <f>IF(A38="","",T38-U38)</f>
        <v/>
      </c>
      <c r="W38" s="10">
        <f>IF(A38="","",IFERROR(V38/T38,0))</f>
        <v/>
      </c>
      <c r="X38" s="11">
        <f>IF(A38="","",IF(O38="Entregue",IFERROR(D38-B38,""),IFERROR(TODAY()-B38,"")))</f>
        <v/>
      </c>
      <c r="Y38" s="4" t="n"/>
      <c r="Z38" s="6" t="n"/>
      <c r="AA38" s="11">
        <f>IF(A38="","",IF(AND(O38&lt;&gt;"Entregue",O38&lt;&gt;"Cancelada",C38&lt;&gt;"",C38&lt;TODAY()),"Atenção",IF(O38="Entregue","Concluída","Em andamento")))</f>
        <v/>
      </c>
      <c r="AB38" s="12">
        <f>IF(L38="","",IFERROR(VLOOKUP(L38,'Cadastros'!$A$4:$E$103,3,FALSE),""))</f>
        <v/>
      </c>
    </row>
    <row r="39">
      <c r="A39" s="4" t="n"/>
      <c r="B39" s="5" t="n"/>
      <c r="C39" s="5" t="n"/>
      <c r="D39" s="5" t="n"/>
      <c r="E39" s="6" t="n"/>
      <c r="F39" s="6" t="n"/>
      <c r="G39" s="6" t="n"/>
      <c r="H39" s="4" t="n"/>
      <c r="I39" s="6" t="n"/>
      <c r="J39" s="4" t="n"/>
      <c r="K39" s="7" t="n"/>
      <c r="L39" s="6" t="n"/>
      <c r="M39" s="6" t="n"/>
      <c r="N39" s="6" t="n"/>
      <c r="O39" s="4" t="n"/>
      <c r="P39" s="4" t="n"/>
      <c r="Q39" s="8">
        <f>IF(L39="","",IFERROR(VLOOKUP(L39,'Cadastros'!$A$4:$E$103,4,FALSE),0))</f>
        <v/>
      </c>
      <c r="R39" s="9" t="n"/>
      <c r="S39" s="9" t="n"/>
      <c r="T39" s="8">
        <f>IF(A39="","",SUM(Q39:R39)-S39)</f>
        <v/>
      </c>
      <c r="U39" s="9" t="n"/>
      <c r="V39" s="8">
        <f>IF(A39="","",T39-U39)</f>
        <v/>
      </c>
      <c r="W39" s="10">
        <f>IF(A39="","",IFERROR(V39/T39,0))</f>
        <v/>
      </c>
      <c r="X39" s="11">
        <f>IF(A39="","",IF(O39="Entregue",IFERROR(D39-B39,""),IFERROR(TODAY()-B39,"")))</f>
        <v/>
      </c>
      <c r="Y39" s="4" t="n"/>
      <c r="Z39" s="6" t="n"/>
      <c r="AA39" s="11">
        <f>IF(A39="","",IF(AND(O39&lt;&gt;"Entregue",O39&lt;&gt;"Cancelada",C39&lt;&gt;"",C39&lt;TODAY()),"Atenção",IF(O39="Entregue","Concluída","Em andamento")))</f>
        <v/>
      </c>
      <c r="AB39" s="12">
        <f>IF(L39="","",IFERROR(VLOOKUP(L39,'Cadastros'!$A$4:$E$103,3,FALSE),""))</f>
        <v/>
      </c>
    </row>
    <row r="40">
      <c r="A40" s="4" t="n"/>
      <c r="B40" s="5" t="n"/>
      <c r="C40" s="5" t="n"/>
      <c r="D40" s="5" t="n"/>
      <c r="E40" s="6" t="n"/>
      <c r="F40" s="6" t="n"/>
      <c r="G40" s="6" t="n"/>
      <c r="H40" s="4" t="n"/>
      <c r="I40" s="6" t="n"/>
      <c r="J40" s="4" t="n"/>
      <c r="K40" s="7" t="n"/>
      <c r="L40" s="6" t="n"/>
      <c r="M40" s="6" t="n"/>
      <c r="N40" s="6" t="n"/>
      <c r="O40" s="4" t="n"/>
      <c r="P40" s="4" t="n"/>
      <c r="Q40" s="8">
        <f>IF(L40="","",IFERROR(VLOOKUP(L40,'Cadastros'!$A$4:$E$103,4,FALSE),0))</f>
        <v/>
      </c>
      <c r="R40" s="9" t="n"/>
      <c r="S40" s="9" t="n"/>
      <c r="T40" s="8">
        <f>IF(A40="","",SUM(Q40:R40)-S40)</f>
        <v/>
      </c>
      <c r="U40" s="9" t="n"/>
      <c r="V40" s="8">
        <f>IF(A40="","",T40-U40)</f>
        <v/>
      </c>
      <c r="W40" s="10">
        <f>IF(A40="","",IFERROR(V40/T40,0))</f>
        <v/>
      </c>
      <c r="X40" s="11">
        <f>IF(A40="","",IF(O40="Entregue",IFERROR(D40-B40,""),IFERROR(TODAY()-B40,"")))</f>
        <v/>
      </c>
      <c r="Y40" s="4" t="n"/>
      <c r="Z40" s="6" t="n"/>
      <c r="AA40" s="11">
        <f>IF(A40="","",IF(AND(O40&lt;&gt;"Entregue",O40&lt;&gt;"Cancelada",C40&lt;&gt;"",C40&lt;TODAY()),"Atenção",IF(O40="Entregue","Concluída","Em andamento")))</f>
        <v/>
      </c>
      <c r="AB40" s="12">
        <f>IF(L40="","",IFERROR(VLOOKUP(L40,'Cadastros'!$A$4:$E$103,3,FALSE),""))</f>
        <v/>
      </c>
    </row>
    <row r="41">
      <c r="A41" s="4" t="n"/>
      <c r="B41" s="5" t="n"/>
      <c r="C41" s="5" t="n"/>
      <c r="D41" s="5" t="n"/>
      <c r="E41" s="6" t="n"/>
      <c r="F41" s="6" t="n"/>
      <c r="G41" s="6" t="n"/>
      <c r="H41" s="4" t="n"/>
      <c r="I41" s="6" t="n"/>
      <c r="J41" s="4" t="n"/>
      <c r="K41" s="7" t="n"/>
      <c r="L41" s="6" t="n"/>
      <c r="M41" s="6" t="n"/>
      <c r="N41" s="6" t="n"/>
      <c r="O41" s="4" t="n"/>
      <c r="P41" s="4" t="n"/>
      <c r="Q41" s="8">
        <f>IF(L41="","",IFERROR(VLOOKUP(L41,'Cadastros'!$A$4:$E$103,4,FALSE),0))</f>
        <v/>
      </c>
      <c r="R41" s="9" t="n"/>
      <c r="S41" s="9" t="n"/>
      <c r="T41" s="8">
        <f>IF(A41="","",SUM(Q41:R41)-S41)</f>
        <v/>
      </c>
      <c r="U41" s="9" t="n"/>
      <c r="V41" s="8">
        <f>IF(A41="","",T41-U41)</f>
        <v/>
      </c>
      <c r="W41" s="10">
        <f>IF(A41="","",IFERROR(V41/T41,0))</f>
        <v/>
      </c>
      <c r="X41" s="11">
        <f>IF(A41="","",IF(O41="Entregue",IFERROR(D41-B41,""),IFERROR(TODAY()-B41,"")))</f>
        <v/>
      </c>
      <c r="Y41" s="4" t="n"/>
      <c r="Z41" s="6" t="n"/>
      <c r="AA41" s="11">
        <f>IF(A41="","",IF(AND(O41&lt;&gt;"Entregue",O41&lt;&gt;"Cancelada",C41&lt;&gt;"",C41&lt;TODAY()),"Atenção",IF(O41="Entregue","Concluída","Em andamento")))</f>
        <v/>
      </c>
      <c r="AB41" s="12">
        <f>IF(L41="","",IFERROR(VLOOKUP(L41,'Cadastros'!$A$4:$E$103,3,FALSE),""))</f>
        <v/>
      </c>
    </row>
    <row r="42">
      <c r="A42" s="4" t="n"/>
      <c r="B42" s="5" t="n"/>
      <c r="C42" s="5" t="n"/>
      <c r="D42" s="5" t="n"/>
      <c r="E42" s="6" t="n"/>
      <c r="F42" s="6" t="n"/>
      <c r="G42" s="6" t="n"/>
      <c r="H42" s="4" t="n"/>
      <c r="I42" s="6" t="n"/>
      <c r="J42" s="4" t="n"/>
      <c r="K42" s="7" t="n"/>
      <c r="L42" s="6" t="n"/>
      <c r="M42" s="6" t="n"/>
      <c r="N42" s="6" t="n"/>
      <c r="O42" s="4" t="n"/>
      <c r="P42" s="4" t="n"/>
      <c r="Q42" s="8">
        <f>IF(L42="","",IFERROR(VLOOKUP(L42,'Cadastros'!$A$4:$E$103,4,FALSE),0))</f>
        <v/>
      </c>
      <c r="R42" s="9" t="n"/>
      <c r="S42" s="9" t="n"/>
      <c r="T42" s="8">
        <f>IF(A42="","",SUM(Q42:R42)-S42)</f>
        <v/>
      </c>
      <c r="U42" s="9" t="n"/>
      <c r="V42" s="8">
        <f>IF(A42="","",T42-U42)</f>
        <v/>
      </c>
      <c r="W42" s="10">
        <f>IF(A42="","",IFERROR(V42/T42,0))</f>
        <v/>
      </c>
      <c r="X42" s="11">
        <f>IF(A42="","",IF(O42="Entregue",IFERROR(D42-B42,""),IFERROR(TODAY()-B42,"")))</f>
        <v/>
      </c>
      <c r="Y42" s="4" t="n"/>
      <c r="Z42" s="6" t="n"/>
      <c r="AA42" s="11">
        <f>IF(A42="","",IF(AND(O42&lt;&gt;"Entregue",O42&lt;&gt;"Cancelada",C42&lt;&gt;"",C42&lt;TODAY()),"Atenção",IF(O42="Entregue","Concluída","Em andamento")))</f>
        <v/>
      </c>
      <c r="AB42" s="12">
        <f>IF(L42="","",IFERROR(VLOOKUP(L42,'Cadastros'!$A$4:$E$103,3,FALSE),""))</f>
        <v/>
      </c>
    </row>
    <row r="43">
      <c r="A43" s="4" t="n"/>
      <c r="B43" s="5" t="n"/>
      <c r="C43" s="5" t="n"/>
      <c r="D43" s="5" t="n"/>
      <c r="E43" s="6" t="n"/>
      <c r="F43" s="6" t="n"/>
      <c r="G43" s="6" t="n"/>
      <c r="H43" s="4" t="n"/>
      <c r="I43" s="6" t="n"/>
      <c r="J43" s="4" t="n"/>
      <c r="K43" s="7" t="n"/>
      <c r="L43" s="6" t="n"/>
      <c r="M43" s="6" t="n"/>
      <c r="N43" s="6" t="n"/>
      <c r="O43" s="4" t="n"/>
      <c r="P43" s="4" t="n"/>
      <c r="Q43" s="8">
        <f>IF(L43="","",IFERROR(VLOOKUP(L43,'Cadastros'!$A$4:$E$103,4,FALSE),0))</f>
        <v/>
      </c>
      <c r="R43" s="9" t="n"/>
      <c r="S43" s="9" t="n"/>
      <c r="T43" s="8">
        <f>IF(A43="","",SUM(Q43:R43)-S43)</f>
        <v/>
      </c>
      <c r="U43" s="9" t="n"/>
      <c r="V43" s="8">
        <f>IF(A43="","",T43-U43)</f>
        <v/>
      </c>
      <c r="W43" s="10">
        <f>IF(A43="","",IFERROR(V43/T43,0))</f>
        <v/>
      </c>
      <c r="X43" s="11">
        <f>IF(A43="","",IF(O43="Entregue",IFERROR(D43-B43,""),IFERROR(TODAY()-B43,"")))</f>
        <v/>
      </c>
      <c r="Y43" s="4" t="n"/>
      <c r="Z43" s="6" t="n"/>
      <c r="AA43" s="11">
        <f>IF(A43="","",IF(AND(O43&lt;&gt;"Entregue",O43&lt;&gt;"Cancelada",C43&lt;&gt;"",C43&lt;TODAY()),"Atenção",IF(O43="Entregue","Concluída","Em andamento")))</f>
        <v/>
      </c>
      <c r="AB43" s="12">
        <f>IF(L43="","",IFERROR(VLOOKUP(L43,'Cadastros'!$A$4:$E$103,3,FALSE),""))</f>
        <v/>
      </c>
    </row>
    <row r="44">
      <c r="A44" s="4" t="n"/>
      <c r="B44" s="5" t="n"/>
      <c r="C44" s="5" t="n"/>
      <c r="D44" s="5" t="n"/>
      <c r="E44" s="6" t="n"/>
      <c r="F44" s="6" t="n"/>
      <c r="G44" s="6" t="n"/>
      <c r="H44" s="4" t="n"/>
      <c r="I44" s="6" t="n"/>
      <c r="J44" s="4" t="n"/>
      <c r="K44" s="7" t="n"/>
      <c r="L44" s="6" t="n"/>
      <c r="M44" s="6" t="n"/>
      <c r="N44" s="6" t="n"/>
      <c r="O44" s="4" t="n"/>
      <c r="P44" s="4" t="n"/>
      <c r="Q44" s="8">
        <f>IF(L44="","",IFERROR(VLOOKUP(L44,'Cadastros'!$A$4:$E$103,4,FALSE),0))</f>
        <v/>
      </c>
      <c r="R44" s="9" t="n"/>
      <c r="S44" s="9" t="n"/>
      <c r="T44" s="8">
        <f>IF(A44="","",SUM(Q44:R44)-S44)</f>
        <v/>
      </c>
      <c r="U44" s="9" t="n"/>
      <c r="V44" s="8">
        <f>IF(A44="","",T44-U44)</f>
        <v/>
      </c>
      <c r="W44" s="10">
        <f>IF(A44="","",IFERROR(V44/T44,0))</f>
        <v/>
      </c>
      <c r="X44" s="11">
        <f>IF(A44="","",IF(O44="Entregue",IFERROR(D44-B44,""),IFERROR(TODAY()-B44,"")))</f>
        <v/>
      </c>
      <c r="Y44" s="4" t="n"/>
      <c r="Z44" s="6" t="n"/>
      <c r="AA44" s="11">
        <f>IF(A44="","",IF(AND(O44&lt;&gt;"Entregue",O44&lt;&gt;"Cancelada",C44&lt;&gt;"",C44&lt;TODAY()),"Atenção",IF(O44="Entregue","Concluída","Em andamento")))</f>
        <v/>
      </c>
      <c r="AB44" s="12">
        <f>IF(L44="","",IFERROR(VLOOKUP(L44,'Cadastros'!$A$4:$E$103,3,FALSE),""))</f>
        <v/>
      </c>
    </row>
    <row r="45">
      <c r="A45" s="4" t="n"/>
      <c r="B45" s="5" t="n"/>
      <c r="C45" s="5" t="n"/>
      <c r="D45" s="5" t="n"/>
      <c r="E45" s="6" t="n"/>
      <c r="F45" s="6" t="n"/>
      <c r="G45" s="6" t="n"/>
      <c r="H45" s="4" t="n"/>
      <c r="I45" s="6" t="n"/>
      <c r="J45" s="4" t="n"/>
      <c r="K45" s="7" t="n"/>
      <c r="L45" s="6" t="n"/>
      <c r="M45" s="6" t="n"/>
      <c r="N45" s="6" t="n"/>
      <c r="O45" s="4" t="n"/>
      <c r="P45" s="4" t="n"/>
      <c r="Q45" s="8">
        <f>IF(L45="","",IFERROR(VLOOKUP(L45,'Cadastros'!$A$4:$E$103,4,FALSE),0))</f>
        <v/>
      </c>
      <c r="R45" s="9" t="n"/>
      <c r="S45" s="9" t="n"/>
      <c r="T45" s="8">
        <f>IF(A45="","",SUM(Q45:R45)-S45)</f>
        <v/>
      </c>
      <c r="U45" s="9" t="n"/>
      <c r="V45" s="8">
        <f>IF(A45="","",T45-U45)</f>
        <v/>
      </c>
      <c r="W45" s="10">
        <f>IF(A45="","",IFERROR(V45/T45,0))</f>
        <v/>
      </c>
      <c r="X45" s="11">
        <f>IF(A45="","",IF(O45="Entregue",IFERROR(D45-B45,""),IFERROR(TODAY()-B45,"")))</f>
        <v/>
      </c>
      <c r="Y45" s="4" t="n"/>
      <c r="Z45" s="6" t="n"/>
      <c r="AA45" s="11">
        <f>IF(A45="","",IF(AND(O45&lt;&gt;"Entregue",O45&lt;&gt;"Cancelada",C45&lt;&gt;"",C45&lt;TODAY()),"Atenção",IF(O45="Entregue","Concluída","Em andamento")))</f>
        <v/>
      </c>
      <c r="AB45" s="12">
        <f>IF(L45="","",IFERROR(VLOOKUP(L45,'Cadastros'!$A$4:$E$103,3,FALSE),""))</f>
        <v/>
      </c>
    </row>
    <row r="46">
      <c r="A46" s="4" t="n"/>
      <c r="B46" s="5" t="n"/>
      <c r="C46" s="5" t="n"/>
      <c r="D46" s="5" t="n"/>
      <c r="E46" s="6" t="n"/>
      <c r="F46" s="6" t="n"/>
      <c r="G46" s="6" t="n"/>
      <c r="H46" s="4" t="n"/>
      <c r="I46" s="6" t="n"/>
      <c r="J46" s="4" t="n"/>
      <c r="K46" s="7" t="n"/>
      <c r="L46" s="6" t="n"/>
      <c r="M46" s="6" t="n"/>
      <c r="N46" s="6" t="n"/>
      <c r="O46" s="4" t="n"/>
      <c r="P46" s="4" t="n"/>
      <c r="Q46" s="8">
        <f>IF(L46="","",IFERROR(VLOOKUP(L46,'Cadastros'!$A$4:$E$103,4,FALSE),0))</f>
        <v/>
      </c>
      <c r="R46" s="9" t="n"/>
      <c r="S46" s="9" t="n"/>
      <c r="T46" s="8">
        <f>IF(A46="","",SUM(Q46:R46)-S46)</f>
        <v/>
      </c>
      <c r="U46" s="9" t="n"/>
      <c r="V46" s="8">
        <f>IF(A46="","",T46-U46)</f>
        <v/>
      </c>
      <c r="W46" s="10">
        <f>IF(A46="","",IFERROR(V46/T46,0))</f>
        <v/>
      </c>
      <c r="X46" s="11">
        <f>IF(A46="","",IF(O46="Entregue",IFERROR(D46-B46,""),IFERROR(TODAY()-B46,"")))</f>
        <v/>
      </c>
      <c r="Y46" s="4" t="n"/>
      <c r="Z46" s="6" t="n"/>
      <c r="AA46" s="11">
        <f>IF(A46="","",IF(AND(O46&lt;&gt;"Entregue",O46&lt;&gt;"Cancelada",C46&lt;&gt;"",C46&lt;TODAY()),"Atenção",IF(O46="Entregue","Concluída","Em andamento")))</f>
        <v/>
      </c>
      <c r="AB46" s="12">
        <f>IF(L46="","",IFERROR(VLOOKUP(L46,'Cadastros'!$A$4:$E$103,3,FALSE),""))</f>
        <v/>
      </c>
    </row>
    <row r="47">
      <c r="A47" s="4" t="n"/>
      <c r="B47" s="5" t="n"/>
      <c r="C47" s="5" t="n"/>
      <c r="D47" s="5" t="n"/>
      <c r="E47" s="6" t="n"/>
      <c r="F47" s="6" t="n"/>
      <c r="G47" s="6" t="n"/>
      <c r="H47" s="4" t="n"/>
      <c r="I47" s="6" t="n"/>
      <c r="J47" s="4" t="n"/>
      <c r="K47" s="7" t="n"/>
      <c r="L47" s="6" t="n"/>
      <c r="M47" s="6" t="n"/>
      <c r="N47" s="6" t="n"/>
      <c r="O47" s="4" t="n"/>
      <c r="P47" s="4" t="n"/>
      <c r="Q47" s="8">
        <f>IF(L47="","",IFERROR(VLOOKUP(L47,'Cadastros'!$A$4:$E$103,4,FALSE),0))</f>
        <v/>
      </c>
      <c r="R47" s="9" t="n"/>
      <c r="S47" s="9" t="n"/>
      <c r="T47" s="8">
        <f>IF(A47="","",SUM(Q47:R47)-S47)</f>
        <v/>
      </c>
      <c r="U47" s="9" t="n"/>
      <c r="V47" s="8">
        <f>IF(A47="","",T47-U47)</f>
        <v/>
      </c>
      <c r="W47" s="10">
        <f>IF(A47="","",IFERROR(V47/T47,0))</f>
        <v/>
      </c>
      <c r="X47" s="11">
        <f>IF(A47="","",IF(O47="Entregue",IFERROR(D47-B47,""),IFERROR(TODAY()-B47,"")))</f>
        <v/>
      </c>
      <c r="Y47" s="4" t="n"/>
      <c r="Z47" s="6" t="n"/>
      <c r="AA47" s="11">
        <f>IF(A47="","",IF(AND(O47&lt;&gt;"Entregue",O47&lt;&gt;"Cancelada",C47&lt;&gt;"",C47&lt;TODAY()),"Atenção",IF(O47="Entregue","Concluída","Em andamento")))</f>
        <v/>
      </c>
      <c r="AB47" s="12">
        <f>IF(L47="","",IFERROR(VLOOKUP(L47,'Cadastros'!$A$4:$E$103,3,FALSE),""))</f>
        <v/>
      </c>
    </row>
    <row r="48">
      <c r="A48" s="4" t="n"/>
      <c r="B48" s="5" t="n"/>
      <c r="C48" s="5" t="n"/>
      <c r="D48" s="5" t="n"/>
      <c r="E48" s="6" t="n"/>
      <c r="F48" s="6" t="n"/>
      <c r="G48" s="6" t="n"/>
      <c r="H48" s="4" t="n"/>
      <c r="I48" s="6" t="n"/>
      <c r="J48" s="4" t="n"/>
      <c r="K48" s="7" t="n"/>
      <c r="L48" s="6" t="n"/>
      <c r="M48" s="6" t="n"/>
      <c r="N48" s="6" t="n"/>
      <c r="O48" s="4" t="n"/>
      <c r="P48" s="4" t="n"/>
      <c r="Q48" s="8">
        <f>IF(L48="","",IFERROR(VLOOKUP(L48,'Cadastros'!$A$4:$E$103,4,FALSE),0))</f>
        <v/>
      </c>
      <c r="R48" s="9" t="n"/>
      <c r="S48" s="9" t="n"/>
      <c r="T48" s="8">
        <f>IF(A48="","",SUM(Q48:R48)-S48)</f>
        <v/>
      </c>
      <c r="U48" s="9" t="n"/>
      <c r="V48" s="8">
        <f>IF(A48="","",T48-U48)</f>
        <v/>
      </c>
      <c r="W48" s="10">
        <f>IF(A48="","",IFERROR(V48/T48,0))</f>
        <v/>
      </c>
      <c r="X48" s="11">
        <f>IF(A48="","",IF(O48="Entregue",IFERROR(D48-B48,""),IFERROR(TODAY()-B48,"")))</f>
        <v/>
      </c>
      <c r="Y48" s="4" t="n"/>
      <c r="Z48" s="6" t="n"/>
      <c r="AA48" s="11">
        <f>IF(A48="","",IF(AND(O48&lt;&gt;"Entregue",O48&lt;&gt;"Cancelada",C48&lt;&gt;"",C48&lt;TODAY()),"Atenção",IF(O48="Entregue","Concluída","Em andamento")))</f>
        <v/>
      </c>
      <c r="AB48" s="12">
        <f>IF(L48="","",IFERROR(VLOOKUP(L48,'Cadastros'!$A$4:$E$103,3,FALSE),""))</f>
        <v/>
      </c>
    </row>
    <row r="49">
      <c r="A49" s="4" t="n"/>
      <c r="B49" s="5" t="n"/>
      <c r="C49" s="5" t="n"/>
      <c r="D49" s="5" t="n"/>
      <c r="E49" s="6" t="n"/>
      <c r="F49" s="6" t="n"/>
      <c r="G49" s="6" t="n"/>
      <c r="H49" s="4" t="n"/>
      <c r="I49" s="6" t="n"/>
      <c r="J49" s="4" t="n"/>
      <c r="K49" s="7" t="n"/>
      <c r="L49" s="6" t="n"/>
      <c r="M49" s="6" t="n"/>
      <c r="N49" s="6" t="n"/>
      <c r="O49" s="4" t="n"/>
      <c r="P49" s="4" t="n"/>
      <c r="Q49" s="8">
        <f>IF(L49="","",IFERROR(VLOOKUP(L49,'Cadastros'!$A$4:$E$103,4,FALSE),0))</f>
        <v/>
      </c>
      <c r="R49" s="9" t="n"/>
      <c r="S49" s="9" t="n"/>
      <c r="T49" s="8">
        <f>IF(A49="","",SUM(Q49:R49)-S49)</f>
        <v/>
      </c>
      <c r="U49" s="9" t="n"/>
      <c r="V49" s="8">
        <f>IF(A49="","",T49-U49)</f>
        <v/>
      </c>
      <c r="W49" s="10">
        <f>IF(A49="","",IFERROR(V49/T49,0))</f>
        <v/>
      </c>
      <c r="X49" s="11">
        <f>IF(A49="","",IF(O49="Entregue",IFERROR(D49-B49,""),IFERROR(TODAY()-B49,"")))</f>
        <v/>
      </c>
      <c r="Y49" s="4" t="n"/>
      <c r="Z49" s="6" t="n"/>
      <c r="AA49" s="11">
        <f>IF(A49="","",IF(AND(O49&lt;&gt;"Entregue",O49&lt;&gt;"Cancelada",C49&lt;&gt;"",C49&lt;TODAY()),"Atenção",IF(O49="Entregue","Concluída","Em andamento")))</f>
        <v/>
      </c>
      <c r="AB49" s="12">
        <f>IF(L49="","",IFERROR(VLOOKUP(L49,'Cadastros'!$A$4:$E$103,3,FALSE),""))</f>
        <v/>
      </c>
    </row>
    <row r="50">
      <c r="A50" s="4" t="n"/>
      <c r="B50" s="5" t="n"/>
      <c r="C50" s="5" t="n"/>
      <c r="D50" s="5" t="n"/>
      <c r="E50" s="6" t="n"/>
      <c r="F50" s="6" t="n"/>
      <c r="G50" s="6" t="n"/>
      <c r="H50" s="4" t="n"/>
      <c r="I50" s="6" t="n"/>
      <c r="J50" s="4" t="n"/>
      <c r="K50" s="7" t="n"/>
      <c r="L50" s="6" t="n"/>
      <c r="M50" s="6" t="n"/>
      <c r="N50" s="6" t="n"/>
      <c r="O50" s="4" t="n"/>
      <c r="P50" s="4" t="n"/>
      <c r="Q50" s="8">
        <f>IF(L50="","",IFERROR(VLOOKUP(L50,'Cadastros'!$A$4:$E$103,4,FALSE),0))</f>
        <v/>
      </c>
      <c r="R50" s="9" t="n"/>
      <c r="S50" s="9" t="n"/>
      <c r="T50" s="8">
        <f>IF(A50="","",SUM(Q50:R50)-S50)</f>
        <v/>
      </c>
      <c r="U50" s="9" t="n"/>
      <c r="V50" s="8">
        <f>IF(A50="","",T50-U50)</f>
        <v/>
      </c>
      <c r="W50" s="10">
        <f>IF(A50="","",IFERROR(V50/T50,0))</f>
        <v/>
      </c>
      <c r="X50" s="11">
        <f>IF(A50="","",IF(O50="Entregue",IFERROR(D50-B50,""),IFERROR(TODAY()-B50,"")))</f>
        <v/>
      </c>
      <c r="Y50" s="4" t="n"/>
      <c r="Z50" s="6" t="n"/>
      <c r="AA50" s="11">
        <f>IF(A50="","",IF(AND(O50&lt;&gt;"Entregue",O50&lt;&gt;"Cancelada",C50&lt;&gt;"",C50&lt;TODAY()),"Atenção",IF(O50="Entregue","Concluída","Em andamento")))</f>
        <v/>
      </c>
      <c r="AB50" s="12">
        <f>IF(L50="","",IFERROR(VLOOKUP(L50,'Cadastros'!$A$4:$E$103,3,FALSE),""))</f>
        <v/>
      </c>
    </row>
    <row r="51">
      <c r="A51" s="4" t="n"/>
      <c r="B51" s="5" t="n"/>
      <c r="C51" s="5" t="n"/>
      <c r="D51" s="5" t="n"/>
      <c r="E51" s="6" t="n"/>
      <c r="F51" s="6" t="n"/>
      <c r="G51" s="6" t="n"/>
      <c r="H51" s="4" t="n"/>
      <c r="I51" s="6" t="n"/>
      <c r="J51" s="4" t="n"/>
      <c r="K51" s="7" t="n"/>
      <c r="L51" s="6" t="n"/>
      <c r="M51" s="6" t="n"/>
      <c r="N51" s="6" t="n"/>
      <c r="O51" s="4" t="n"/>
      <c r="P51" s="4" t="n"/>
      <c r="Q51" s="8">
        <f>IF(L51="","",IFERROR(VLOOKUP(L51,'Cadastros'!$A$4:$E$103,4,FALSE),0))</f>
        <v/>
      </c>
      <c r="R51" s="9" t="n"/>
      <c r="S51" s="9" t="n"/>
      <c r="T51" s="8">
        <f>IF(A51="","",SUM(Q51:R51)-S51)</f>
        <v/>
      </c>
      <c r="U51" s="9" t="n"/>
      <c r="V51" s="8">
        <f>IF(A51="","",T51-U51)</f>
        <v/>
      </c>
      <c r="W51" s="10">
        <f>IF(A51="","",IFERROR(V51/T51,0))</f>
        <v/>
      </c>
      <c r="X51" s="11">
        <f>IF(A51="","",IF(O51="Entregue",IFERROR(D51-B51,""),IFERROR(TODAY()-B51,"")))</f>
        <v/>
      </c>
      <c r="Y51" s="4" t="n"/>
      <c r="Z51" s="6" t="n"/>
      <c r="AA51" s="11">
        <f>IF(A51="","",IF(AND(O51&lt;&gt;"Entregue",O51&lt;&gt;"Cancelada",C51&lt;&gt;"",C51&lt;TODAY()),"Atenção",IF(O51="Entregue","Concluída","Em andamento")))</f>
        <v/>
      </c>
      <c r="AB51" s="12">
        <f>IF(L51="","",IFERROR(VLOOKUP(L51,'Cadastros'!$A$4:$E$103,3,FALSE),""))</f>
        <v/>
      </c>
    </row>
    <row r="52">
      <c r="A52" s="4" t="n"/>
      <c r="B52" s="5" t="n"/>
      <c r="C52" s="5" t="n"/>
      <c r="D52" s="5" t="n"/>
      <c r="E52" s="6" t="n"/>
      <c r="F52" s="6" t="n"/>
      <c r="G52" s="6" t="n"/>
      <c r="H52" s="4" t="n"/>
      <c r="I52" s="6" t="n"/>
      <c r="J52" s="4" t="n"/>
      <c r="K52" s="7" t="n"/>
      <c r="L52" s="6" t="n"/>
      <c r="M52" s="6" t="n"/>
      <c r="N52" s="6" t="n"/>
      <c r="O52" s="4" t="n"/>
      <c r="P52" s="4" t="n"/>
      <c r="Q52" s="8">
        <f>IF(L52="","",IFERROR(VLOOKUP(L52,'Cadastros'!$A$4:$E$103,4,FALSE),0))</f>
        <v/>
      </c>
      <c r="R52" s="9" t="n"/>
      <c r="S52" s="9" t="n"/>
      <c r="T52" s="8">
        <f>IF(A52="","",SUM(Q52:R52)-S52)</f>
        <v/>
      </c>
      <c r="U52" s="9" t="n"/>
      <c r="V52" s="8">
        <f>IF(A52="","",T52-U52)</f>
        <v/>
      </c>
      <c r="W52" s="10">
        <f>IF(A52="","",IFERROR(V52/T52,0))</f>
        <v/>
      </c>
      <c r="X52" s="11">
        <f>IF(A52="","",IF(O52="Entregue",IFERROR(D52-B52,""),IFERROR(TODAY()-B52,"")))</f>
        <v/>
      </c>
      <c r="Y52" s="4" t="n"/>
      <c r="Z52" s="6" t="n"/>
      <c r="AA52" s="11">
        <f>IF(A52="","",IF(AND(O52&lt;&gt;"Entregue",O52&lt;&gt;"Cancelada",C52&lt;&gt;"",C52&lt;TODAY()),"Atenção",IF(O52="Entregue","Concluída","Em andamento")))</f>
        <v/>
      </c>
      <c r="AB52" s="12">
        <f>IF(L52="","",IFERROR(VLOOKUP(L52,'Cadastros'!$A$4:$E$103,3,FALSE),""))</f>
        <v/>
      </c>
    </row>
    <row r="53">
      <c r="A53" s="4" t="n"/>
      <c r="B53" s="5" t="n"/>
      <c r="C53" s="5" t="n"/>
      <c r="D53" s="5" t="n"/>
      <c r="E53" s="6" t="n"/>
      <c r="F53" s="6" t="n"/>
      <c r="G53" s="6" t="n"/>
      <c r="H53" s="4" t="n"/>
      <c r="I53" s="6" t="n"/>
      <c r="J53" s="4" t="n"/>
      <c r="K53" s="7" t="n"/>
      <c r="L53" s="6" t="n"/>
      <c r="M53" s="6" t="n"/>
      <c r="N53" s="6" t="n"/>
      <c r="O53" s="4" t="n"/>
      <c r="P53" s="4" t="n"/>
      <c r="Q53" s="8">
        <f>IF(L53="","",IFERROR(VLOOKUP(L53,'Cadastros'!$A$4:$E$103,4,FALSE),0))</f>
        <v/>
      </c>
      <c r="R53" s="9" t="n"/>
      <c r="S53" s="9" t="n"/>
      <c r="T53" s="8">
        <f>IF(A53="","",SUM(Q53:R53)-S53)</f>
        <v/>
      </c>
      <c r="U53" s="9" t="n"/>
      <c r="V53" s="8">
        <f>IF(A53="","",T53-U53)</f>
        <v/>
      </c>
      <c r="W53" s="10">
        <f>IF(A53="","",IFERROR(V53/T53,0))</f>
        <v/>
      </c>
      <c r="X53" s="11">
        <f>IF(A53="","",IF(O53="Entregue",IFERROR(D53-B53,""),IFERROR(TODAY()-B53,"")))</f>
        <v/>
      </c>
      <c r="Y53" s="4" t="n"/>
      <c r="Z53" s="6" t="n"/>
      <c r="AA53" s="11">
        <f>IF(A53="","",IF(AND(O53&lt;&gt;"Entregue",O53&lt;&gt;"Cancelada",C53&lt;&gt;"",C53&lt;TODAY()),"Atenção",IF(O53="Entregue","Concluída","Em andamento")))</f>
        <v/>
      </c>
      <c r="AB53" s="12">
        <f>IF(L53="","",IFERROR(VLOOKUP(L53,'Cadastros'!$A$4:$E$103,3,FALSE),""))</f>
        <v/>
      </c>
    </row>
    <row r="54">
      <c r="A54" s="4" t="n"/>
      <c r="B54" s="5" t="n"/>
      <c r="C54" s="5" t="n"/>
      <c r="D54" s="5" t="n"/>
      <c r="E54" s="6" t="n"/>
      <c r="F54" s="6" t="n"/>
      <c r="G54" s="6" t="n"/>
      <c r="H54" s="4" t="n"/>
      <c r="I54" s="6" t="n"/>
      <c r="J54" s="4" t="n"/>
      <c r="K54" s="7" t="n"/>
      <c r="L54" s="6" t="n"/>
      <c r="M54" s="6" t="n"/>
      <c r="N54" s="6" t="n"/>
      <c r="O54" s="4" t="n"/>
      <c r="P54" s="4" t="n"/>
      <c r="Q54" s="8">
        <f>IF(L54="","",IFERROR(VLOOKUP(L54,'Cadastros'!$A$4:$E$103,4,FALSE),0))</f>
        <v/>
      </c>
      <c r="R54" s="9" t="n"/>
      <c r="S54" s="9" t="n"/>
      <c r="T54" s="8">
        <f>IF(A54="","",SUM(Q54:R54)-S54)</f>
        <v/>
      </c>
      <c r="U54" s="9" t="n"/>
      <c r="V54" s="8">
        <f>IF(A54="","",T54-U54)</f>
        <v/>
      </c>
      <c r="W54" s="10">
        <f>IF(A54="","",IFERROR(V54/T54,0))</f>
        <v/>
      </c>
      <c r="X54" s="11">
        <f>IF(A54="","",IF(O54="Entregue",IFERROR(D54-B54,""),IFERROR(TODAY()-B54,"")))</f>
        <v/>
      </c>
      <c r="Y54" s="4" t="n"/>
      <c r="Z54" s="6" t="n"/>
      <c r="AA54" s="11">
        <f>IF(A54="","",IF(AND(O54&lt;&gt;"Entregue",O54&lt;&gt;"Cancelada",C54&lt;&gt;"",C54&lt;TODAY()),"Atenção",IF(O54="Entregue","Concluída","Em andamento")))</f>
        <v/>
      </c>
      <c r="AB54" s="12">
        <f>IF(L54="","",IFERROR(VLOOKUP(L54,'Cadastros'!$A$4:$E$103,3,FALSE),""))</f>
        <v/>
      </c>
    </row>
    <row r="55">
      <c r="A55" s="4" t="n"/>
      <c r="B55" s="5" t="n"/>
      <c r="C55" s="5" t="n"/>
      <c r="D55" s="5" t="n"/>
      <c r="E55" s="6" t="n"/>
      <c r="F55" s="6" t="n"/>
      <c r="G55" s="6" t="n"/>
      <c r="H55" s="4" t="n"/>
      <c r="I55" s="6" t="n"/>
      <c r="J55" s="4" t="n"/>
      <c r="K55" s="7" t="n"/>
      <c r="L55" s="6" t="n"/>
      <c r="M55" s="6" t="n"/>
      <c r="N55" s="6" t="n"/>
      <c r="O55" s="4" t="n"/>
      <c r="P55" s="4" t="n"/>
      <c r="Q55" s="8">
        <f>IF(L55="","",IFERROR(VLOOKUP(L55,'Cadastros'!$A$4:$E$103,4,FALSE),0))</f>
        <v/>
      </c>
      <c r="R55" s="9" t="n"/>
      <c r="S55" s="9" t="n"/>
      <c r="T55" s="8">
        <f>IF(A55="","",SUM(Q55:R55)-S55)</f>
        <v/>
      </c>
      <c r="U55" s="9" t="n"/>
      <c r="V55" s="8">
        <f>IF(A55="","",T55-U55)</f>
        <v/>
      </c>
      <c r="W55" s="10">
        <f>IF(A55="","",IFERROR(V55/T55,0))</f>
        <v/>
      </c>
      <c r="X55" s="11">
        <f>IF(A55="","",IF(O55="Entregue",IFERROR(D55-B55,""),IFERROR(TODAY()-B55,"")))</f>
        <v/>
      </c>
      <c r="Y55" s="4" t="n"/>
      <c r="Z55" s="6" t="n"/>
      <c r="AA55" s="11">
        <f>IF(A55="","",IF(AND(O55&lt;&gt;"Entregue",O55&lt;&gt;"Cancelada",C55&lt;&gt;"",C55&lt;TODAY()),"Atenção",IF(O55="Entregue","Concluída","Em andamento")))</f>
        <v/>
      </c>
      <c r="AB55" s="12">
        <f>IF(L55="","",IFERROR(VLOOKUP(L55,'Cadastros'!$A$4:$E$103,3,FALSE),""))</f>
        <v/>
      </c>
    </row>
    <row r="56">
      <c r="A56" s="4" t="n"/>
      <c r="B56" s="5" t="n"/>
      <c r="C56" s="5" t="n"/>
      <c r="D56" s="5" t="n"/>
      <c r="E56" s="6" t="n"/>
      <c r="F56" s="6" t="n"/>
      <c r="G56" s="6" t="n"/>
      <c r="H56" s="4" t="n"/>
      <c r="I56" s="6" t="n"/>
      <c r="J56" s="4" t="n"/>
      <c r="K56" s="7" t="n"/>
      <c r="L56" s="6" t="n"/>
      <c r="M56" s="6" t="n"/>
      <c r="N56" s="6" t="n"/>
      <c r="O56" s="4" t="n"/>
      <c r="P56" s="4" t="n"/>
      <c r="Q56" s="8">
        <f>IF(L56="","",IFERROR(VLOOKUP(L56,'Cadastros'!$A$4:$E$103,4,FALSE),0))</f>
        <v/>
      </c>
      <c r="R56" s="9" t="n"/>
      <c r="S56" s="9" t="n"/>
      <c r="T56" s="8">
        <f>IF(A56="","",SUM(Q56:R56)-S56)</f>
        <v/>
      </c>
      <c r="U56" s="9" t="n"/>
      <c r="V56" s="8">
        <f>IF(A56="","",T56-U56)</f>
        <v/>
      </c>
      <c r="W56" s="10">
        <f>IF(A56="","",IFERROR(V56/T56,0))</f>
        <v/>
      </c>
      <c r="X56" s="11">
        <f>IF(A56="","",IF(O56="Entregue",IFERROR(D56-B56,""),IFERROR(TODAY()-B56,"")))</f>
        <v/>
      </c>
      <c r="Y56" s="4" t="n"/>
      <c r="Z56" s="6" t="n"/>
      <c r="AA56" s="11">
        <f>IF(A56="","",IF(AND(O56&lt;&gt;"Entregue",O56&lt;&gt;"Cancelada",C56&lt;&gt;"",C56&lt;TODAY()),"Atenção",IF(O56="Entregue","Concluída","Em andamento")))</f>
        <v/>
      </c>
      <c r="AB56" s="12">
        <f>IF(L56="","",IFERROR(VLOOKUP(L56,'Cadastros'!$A$4:$E$103,3,FALSE),""))</f>
        <v/>
      </c>
    </row>
    <row r="57">
      <c r="A57" s="4" t="n"/>
      <c r="B57" s="5" t="n"/>
      <c r="C57" s="5" t="n"/>
      <c r="D57" s="5" t="n"/>
      <c r="E57" s="6" t="n"/>
      <c r="F57" s="6" t="n"/>
      <c r="G57" s="6" t="n"/>
      <c r="H57" s="4" t="n"/>
      <c r="I57" s="6" t="n"/>
      <c r="J57" s="4" t="n"/>
      <c r="K57" s="7" t="n"/>
      <c r="L57" s="6" t="n"/>
      <c r="M57" s="6" t="n"/>
      <c r="N57" s="6" t="n"/>
      <c r="O57" s="4" t="n"/>
      <c r="P57" s="4" t="n"/>
      <c r="Q57" s="8">
        <f>IF(L57="","",IFERROR(VLOOKUP(L57,'Cadastros'!$A$4:$E$103,4,FALSE),0))</f>
        <v/>
      </c>
      <c r="R57" s="9" t="n"/>
      <c r="S57" s="9" t="n"/>
      <c r="T57" s="8">
        <f>IF(A57="","",SUM(Q57:R57)-S57)</f>
        <v/>
      </c>
      <c r="U57" s="9" t="n"/>
      <c r="V57" s="8">
        <f>IF(A57="","",T57-U57)</f>
        <v/>
      </c>
      <c r="W57" s="10">
        <f>IF(A57="","",IFERROR(V57/T57,0))</f>
        <v/>
      </c>
      <c r="X57" s="11">
        <f>IF(A57="","",IF(O57="Entregue",IFERROR(D57-B57,""),IFERROR(TODAY()-B57,"")))</f>
        <v/>
      </c>
      <c r="Y57" s="4" t="n"/>
      <c r="Z57" s="6" t="n"/>
      <c r="AA57" s="11">
        <f>IF(A57="","",IF(AND(O57&lt;&gt;"Entregue",O57&lt;&gt;"Cancelada",C57&lt;&gt;"",C57&lt;TODAY()),"Atenção",IF(O57="Entregue","Concluída","Em andamento")))</f>
        <v/>
      </c>
      <c r="AB57" s="12">
        <f>IF(L57="","",IFERROR(VLOOKUP(L57,'Cadastros'!$A$4:$E$103,3,FALSE),""))</f>
        <v/>
      </c>
    </row>
    <row r="58">
      <c r="A58" s="4" t="n"/>
      <c r="B58" s="5" t="n"/>
      <c r="C58" s="5" t="n"/>
      <c r="D58" s="5" t="n"/>
      <c r="E58" s="6" t="n"/>
      <c r="F58" s="6" t="n"/>
      <c r="G58" s="6" t="n"/>
      <c r="H58" s="4" t="n"/>
      <c r="I58" s="6" t="n"/>
      <c r="J58" s="4" t="n"/>
      <c r="K58" s="7" t="n"/>
      <c r="L58" s="6" t="n"/>
      <c r="M58" s="6" t="n"/>
      <c r="N58" s="6" t="n"/>
      <c r="O58" s="4" t="n"/>
      <c r="P58" s="4" t="n"/>
      <c r="Q58" s="8">
        <f>IF(L58="","",IFERROR(VLOOKUP(L58,'Cadastros'!$A$4:$E$103,4,FALSE),0))</f>
        <v/>
      </c>
      <c r="R58" s="9" t="n"/>
      <c r="S58" s="9" t="n"/>
      <c r="T58" s="8">
        <f>IF(A58="","",SUM(Q58:R58)-S58)</f>
        <v/>
      </c>
      <c r="U58" s="9" t="n"/>
      <c r="V58" s="8">
        <f>IF(A58="","",T58-U58)</f>
        <v/>
      </c>
      <c r="W58" s="10">
        <f>IF(A58="","",IFERROR(V58/T58,0))</f>
        <v/>
      </c>
      <c r="X58" s="11">
        <f>IF(A58="","",IF(O58="Entregue",IFERROR(D58-B58,""),IFERROR(TODAY()-B58,"")))</f>
        <v/>
      </c>
      <c r="Y58" s="4" t="n"/>
      <c r="Z58" s="6" t="n"/>
      <c r="AA58" s="11">
        <f>IF(A58="","",IF(AND(O58&lt;&gt;"Entregue",O58&lt;&gt;"Cancelada",C58&lt;&gt;"",C58&lt;TODAY()),"Atenção",IF(O58="Entregue","Concluída","Em andamento")))</f>
        <v/>
      </c>
      <c r="AB58" s="12">
        <f>IF(L58="","",IFERROR(VLOOKUP(L58,'Cadastros'!$A$4:$E$103,3,FALSE),""))</f>
        <v/>
      </c>
    </row>
    <row r="59">
      <c r="A59" s="4" t="n"/>
      <c r="B59" s="5" t="n"/>
      <c r="C59" s="5" t="n"/>
      <c r="D59" s="5" t="n"/>
      <c r="E59" s="6" t="n"/>
      <c r="F59" s="6" t="n"/>
      <c r="G59" s="6" t="n"/>
      <c r="H59" s="4" t="n"/>
      <c r="I59" s="6" t="n"/>
      <c r="J59" s="4" t="n"/>
      <c r="K59" s="7" t="n"/>
      <c r="L59" s="6" t="n"/>
      <c r="M59" s="6" t="n"/>
      <c r="N59" s="6" t="n"/>
      <c r="O59" s="4" t="n"/>
      <c r="P59" s="4" t="n"/>
      <c r="Q59" s="8">
        <f>IF(L59="","",IFERROR(VLOOKUP(L59,'Cadastros'!$A$4:$E$103,4,FALSE),0))</f>
        <v/>
      </c>
      <c r="R59" s="9" t="n"/>
      <c r="S59" s="9" t="n"/>
      <c r="T59" s="8">
        <f>IF(A59="","",SUM(Q59:R59)-S59)</f>
        <v/>
      </c>
      <c r="U59" s="9" t="n"/>
      <c r="V59" s="8">
        <f>IF(A59="","",T59-U59)</f>
        <v/>
      </c>
      <c r="W59" s="10">
        <f>IF(A59="","",IFERROR(V59/T59,0))</f>
        <v/>
      </c>
      <c r="X59" s="11">
        <f>IF(A59="","",IF(O59="Entregue",IFERROR(D59-B59,""),IFERROR(TODAY()-B59,"")))</f>
        <v/>
      </c>
      <c r="Y59" s="4" t="n"/>
      <c r="Z59" s="6" t="n"/>
      <c r="AA59" s="11">
        <f>IF(A59="","",IF(AND(O59&lt;&gt;"Entregue",O59&lt;&gt;"Cancelada",C59&lt;&gt;"",C59&lt;TODAY()),"Atenção",IF(O59="Entregue","Concluída","Em andamento")))</f>
        <v/>
      </c>
      <c r="AB59" s="12">
        <f>IF(L59="","",IFERROR(VLOOKUP(L59,'Cadastros'!$A$4:$E$103,3,FALSE),""))</f>
        <v/>
      </c>
    </row>
    <row r="60">
      <c r="A60" s="4" t="n"/>
      <c r="B60" s="5" t="n"/>
      <c r="C60" s="5" t="n"/>
      <c r="D60" s="5" t="n"/>
      <c r="E60" s="6" t="n"/>
      <c r="F60" s="6" t="n"/>
      <c r="G60" s="6" t="n"/>
      <c r="H60" s="4" t="n"/>
      <c r="I60" s="6" t="n"/>
      <c r="J60" s="4" t="n"/>
      <c r="K60" s="7" t="n"/>
      <c r="L60" s="6" t="n"/>
      <c r="M60" s="6" t="n"/>
      <c r="N60" s="6" t="n"/>
      <c r="O60" s="4" t="n"/>
      <c r="P60" s="4" t="n"/>
      <c r="Q60" s="8">
        <f>IF(L60="","",IFERROR(VLOOKUP(L60,'Cadastros'!$A$4:$E$103,4,FALSE),0))</f>
        <v/>
      </c>
      <c r="R60" s="9" t="n"/>
      <c r="S60" s="9" t="n"/>
      <c r="T60" s="8">
        <f>IF(A60="","",SUM(Q60:R60)-S60)</f>
        <v/>
      </c>
      <c r="U60" s="9" t="n"/>
      <c r="V60" s="8">
        <f>IF(A60="","",T60-U60)</f>
        <v/>
      </c>
      <c r="W60" s="10">
        <f>IF(A60="","",IFERROR(V60/T60,0))</f>
        <v/>
      </c>
      <c r="X60" s="11">
        <f>IF(A60="","",IF(O60="Entregue",IFERROR(D60-B60,""),IFERROR(TODAY()-B60,"")))</f>
        <v/>
      </c>
      <c r="Y60" s="4" t="n"/>
      <c r="Z60" s="6" t="n"/>
      <c r="AA60" s="11">
        <f>IF(A60="","",IF(AND(O60&lt;&gt;"Entregue",O60&lt;&gt;"Cancelada",C60&lt;&gt;"",C60&lt;TODAY()),"Atenção",IF(O60="Entregue","Concluída","Em andamento")))</f>
        <v/>
      </c>
      <c r="AB60" s="12">
        <f>IF(L60="","",IFERROR(VLOOKUP(L60,'Cadastros'!$A$4:$E$103,3,FALSE),""))</f>
        <v/>
      </c>
    </row>
    <row r="61">
      <c r="A61" s="4" t="n"/>
      <c r="B61" s="5" t="n"/>
      <c r="C61" s="5" t="n"/>
      <c r="D61" s="5" t="n"/>
      <c r="E61" s="6" t="n"/>
      <c r="F61" s="6" t="n"/>
      <c r="G61" s="6" t="n"/>
      <c r="H61" s="4" t="n"/>
      <c r="I61" s="6" t="n"/>
      <c r="J61" s="4" t="n"/>
      <c r="K61" s="7" t="n"/>
      <c r="L61" s="6" t="n"/>
      <c r="M61" s="6" t="n"/>
      <c r="N61" s="6" t="n"/>
      <c r="O61" s="4" t="n"/>
      <c r="P61" s="4" t="n"/>
      <c r="Q61" s="8">
        <f>IF(L61="","",IFERROR(VLOOKUP(L61,'Cadastros'!$A$4:$E$103,4,FALSE),0))</f>
        <v/>
      </c>
      <c r="R61" s="9" t="n"/>
      <c r="S61" s="9" t="n"/>
      <c r="T61" s="8">
        <f>IF(A61="","",SUM(Q61:R61)-S61)</f>
        <v/>
      </c>
      <c r="U61" s="9" t="n"/>
      <c r="V61" s="8">
        <f>IF(A61="","",T61-U61)</f>
        <v/>
      </c>
      <c r="W61" s="10">
        <f>IF(A61="","",IFERROR(V61/T61,0))</f>
        <v/>
      </c>
      <c r="X61" s="11">
        <f>IF(A61="","",IF(O61="Entregue",IFERROR(D61-B61,""),IFERROR(TODAY()-B61,"")))</f>
        <v/>
      </c>
      <c r="Y61" s="4" t="n"/>
      <c r="Z61" s="6" t="n"/>
      <c r="AA61" s="11">
        <f>IF(A61="","",IF(AND(O61&lt;&gt;"Entregue",O61&lt;&gt;"Cancelada",C61&lt;&gt;"",C61&lt;TODAY()),"Atenção",IF(O61="Entregue","Concluída","Em andamento")))</f>
        <v/>
      </c>
      <c r="AB61" s="12">
        <f>IF(L61="","",IFERROR(VLOOKUP(L61,'Cadastros'!$A$4:$E$103,3,FALSE),""))</f>
        <v/>
      </c>
    </row>
    <row r="62">
      <c r="A62" s="4" t="n"/>
      <c r="B62" s="5" t="n"/>
      <c r="C62" s="5" t="n"/>
      <c r="D62" s="5" t="n"/>
      <c r="E62" s="6" t="n"/>
      <c r="F62" s="6" t="n"/>
      <c r="G62" s="6" t="n"/>
      <c r="H62" s="4" t="n"/>
      <c r="I62" s="6" t="n"/>
      <c r="J62" s="4" t="n"/>
      <c r="K62" s="7" t="n"/>
      <c r="L62" s="6" t="n"/>
      <c r="M62" s="6" t="n"/>
      <c r="N62" s="6" t="n"/>
      <c r="O62" s="4" t="n"/>
      <c r="P62" s="4" t="n"/>
      <c r="Q62" s="8">
        <f>IF(L62="","",IFERROR(VLOOKUP(L62,'Cadastros'!$A$4:$E$103,4,FALSE),0))</f>
        <v/>
      </c>
      <c r="R62" s="9" t="n"/>
      <c r="S62" s="9" t="n"/>
      <c r="T62" s="8">
        <f>IF(A62="","",SUM(Q62:R62)-S62)</f>
        <v/>
      </c>
      <c r="U62" s="9" t="n"/>
      <c r="V62" s="8">
        <f>IF(A62="","",T62-U62)</f>
        <v/>
      </c>
      <c r="W62" s="10">
        <f>IF(A62="","",IFERROR(V62/T62,0))</f>
        <v/>
      </c>
      <c r="X62" s="11">
        <f>IF(A62="","",IF(O62="Entregue",IFERROR(D62-B62,""),IFERROR(TODAY()-B62,"")))</f>
        <v/>
      </c>
      <c r="Y62" s="4" t="n"/>
      <c r="Z62" s="6" t="n"/>
      <c r="AA62" s="11">
        <f>IF(A62="","",IF(AND(O62&lt;&gt;"Entregue",O62&lt;&gt;"Cancelada",C62&lt;&gt;"",C62&lt;TODAY()),"Atenção",IF(O62="Entregue","Concluída","Em andamento")))</f>
        <v/>
      </c>
      <c r="AB62" s="12">
        <f>IF(L62="","",IFERROR(VLOOKUP(L62,'Cadastros'!$A$4:$E$103,3,FALSE),""))</f>
        <v/>
      </c>
    </row>
    <row r="63">
      <c r="A63" s="4" t="n"/>
      <c r="B63" s="5" t="n"/>
      <c r="C63" s="5" t="n"/>
      <c r="D63" s="5" t="n"/>
      <c r="E63" s="6" t="n"/>
      <c r="F63" s="6" t="n"/>
      <c r="G63" s="6" t="n"/>
      <c r="H63" s="4" t="n"/>
      <c r="I63" s="6" t="n"/>
      <c r="J63" s="4" t="n"/>
      <c r="K63" s="7" t="n"/>
      <c r="L63" s="6" t="n"/>
      <c r="M63" s="6" t="n"/>
      <c r="N63" s="6" t="n"/>
      <c r="O63" s="4" t="n"/>
      <c r="P63" s="4" t="n"/>
      <c r="Q63" s="8">
        <f>IF(L63="","",IFERROR(VLOOKUP(L63,'Cadastros'!$A$4:$E$103,4,FALSE),0))</f>
        <v/>
      </c>
      <c r="R63" s="9" t="n"/>
      <c r="S63" s="9" t="n"/>
      <c r="T63" s="8">
        <f>IF(A63="","",SUM(Q63:R63)-S63)</f>
        <v/>
      </c>
      <c r="U63" s="9" t="n"/>
      <c r="V63" s="8">
        <f>IF(A63="","",T63-U63)</f>
        <v/>
      </c>
      <c r="W63" s="10">
        <f>IF(A63="","",IFERROR(V63/T63,0))</f>
        <v/>
      </c>
      <c r="X63" s="11">
        <f>IF(A63="","",IF(O63="Entregue",IFERROR(D63-B63,""),IFERROR(TODAY()-B63,"")))</f>
        <v/>
      </c>
      <c r="Y63" s="4" t="n"/>
      <c r="Z63" s="6" t="n"/>
      <c r="AA63" s="11">
        <f>IF(A63="","",IF(AND(O63&lt;&gt;"Entregue",O63&lt;&gt;"Cancelada",C63&lt;&gt;"",C63&lt;TODAY()),"Atenção",IF(O63="Entregue","Concluída","Em andamento")))</f>
        <v/>
      </c>
      <c r="AB63" s="12">
        <f>IF(L63="","",IFERROR(VLOOKUP(L63,'Cadastros'!$A$4:$E$103,3,FALSE),""))</f>
        <v/>
      </c>
    </row>
    <row r="64">
      <c r="A64" s="4" t="n"/>
      <c r="B64" s="5" t="n"/>
      <c r="C64" s="5" t="n"/>
      <c r="D64" s="5" t="n"/>
      <c r="E64" s="6" t="n"/>
      <c r="F64" s="6" t="n"/>
      <c r="G64" s="6" t="n"/>
      <c r="H64" s="4" t="n"/>
      <c r="I64" s="6" t="n"/>
      <c r="J64" s="4" t="n"/>
      <c r="K64" s="7" t="n"/>
      <c r="L64" s="6" t="n"/>
      <c r="M64" s="6" t="n"/>
      <c r="N64" s="6" t="n"/>
      <c r="O64" s="4" t="n"/>
      <c r="P64" s="4" t="n"/>
      <c r="Q64" s="8">
        <f>IF(L64="","",IFERROR(VLOOKUP(L64,'Cadastros'!$A$4:$E$103,4,FALSE),0))</f>
        <v/>
      </c>
      <c r="R64" s="9" t="n"/>
      <c r="S64" s="9" t="n"/>
      <c r="T64" s="8">
        <f>IF(A64="","",SUM(Q64:R64)-S64)</f>
        <v/>
      </c>
      <c r="U64" s="9" t="n"/>
      <c r="V64" s="8">
        <f>IF(A64="","",T64-U64)</f>
        <v/>
      </c>
      <c r="W64" s="10">
        <f>IF(A64="","",IFERROR(V64/T64,0))</f>
        <v/>
      </c>
      <c r="X64" s="11">
        <f>IF(A64="","",IF(O64="Entregue",IFERROR(D64-B64,""),IFERROR(TODAY()-B64,"")))</f>
        <v/>
      </c>
      <c r="Y64" s="4" t="n"/>
      <c r="Z64" s="6" t="n"/>
      <c r="AA64" s="11">
        <f>IF(A64="","",IF(AND(O64&lt;&gt;"Entregue",O64&lt;&gt;"Cancelada",C64&lt;&gt;"",C64&lt;TODAY()),"Atenção",IF(O64="Entregue","Concluída","Em andamento")))</f>
        <v/>
      </c>
      <c r="AB64" s="12">
        <f>IF(L64="","",IFERROR(VLOOKUP(L64,'Cadastros'!$A$4:$E$103,3,FALSE),""))</f>
        <v/>
      </c>
    </row>
    <row r="65">
      <c r="A65" s="4" t="n"/>
      <c r="B65" s="5" t="n"/>
      <c r="C65" s="5" t="n"/>
      <c r="D65" s="5" t="n"/>
      <c r="E65" s="6" t="n"/>
      <c r="F65" s="6" t="n"/>
      <c r="G65" s="6" t="n"/>
      <c r="H65" s="4" t="n"/>
      <c r="I65" s="6" t="n"/>
      <c r="J65" s="4" t="n"/>
      <c r="K65" s="7" t="n"/>
      <c r="L65" s="6" t="n"/>
      <c r="M65" s="6" t="n"/>
      <c r="N65" s="6" t="n"/>
      <c r="O65" s="4" t="n"/>
      <c r="P65" s="4" t="n"/>
      <c r="Q65" s="8">
        <f>IF(L65="","",IFERROR(VLOOKUP(L65,'Cadastros'!$A$4:$E$103,4,FALSE),0))</f>
        <v/>
      </c>
      <c r="R65" s="9" t="n"/>
      <c r="S65" s="9" t="n"/>
      <c r="T65" s="8">
        <f>IF(A65="","",SUM(Q65:R65)-S65)</f>
        <v/>
      </c>
      <c r="U65" s="9" t="n"/>
      <c r="V65" s="8">
        <f>IF(A65="","",T65-U65)</f>
        <v/>
      </c>
      <c r="W65" s="10">
        <f>IF(A65="","",IFERROR(V65/T65,0))</f>
        <v/>
      </c>
      <c r="X65" s="11">
        <f>IF(A65="","",IF(O65="Entregue",IFERROR(D65-B65,""),IFERROR(TODAY()-B65,"")))</f>
        <v/>
      </c>
      <c r="Y65" s="4" t="n"/>
      <c r="Z65" s="6" t="n"/>
      <c r="AA65" s="11">
        <f>IF(A65="","",IF(AND(O65&lt;&gt;"Entregue",O65&lt;&gt;"Cancelada",C65&lt;&gt;"",C65&lt;TODAY()),"Atenção",IF(O65="Entregue","Concluída","Em andamento")))</f>
        <v/>
      </c>
      <c r="AB65" s="12">
        <f>IF(L65="","",IFERROR(VLOOKUP(L65,'Cadastros'!$A$4:$E$103,3,FALSE),""))</f>
        <v/>
      </c>
    </row>
    <row r="66">
      <c r="A66" s="4" t="n"/>
      <c r="B66" s="5" t="n"/>
      <c r="C66" s="5" t="n"/>
      <c r="D66" s="5" t="n"/>
      <c r="E66" s="6" t="n"/>
      <c r="F66" s="6" t="n"/>
      <c r="G66" s="6" t="n"/>
      <c r="H66" s="4" t="n"/>
      <c r="I66" s="6" t="n"/>
      <c r="J66" s="4" t="n"/>
      <c r="K66" s="7" t="n"/>
      <c r="L66" s="6" t="n"/>
      <c r="M66" s="6" t="n"/>
      <c r="N66" s="6" t="n"/>
      <c r="O66" s="4" t="n"/>
      <c r="P66" s="4" t="n"/>
      <c r="Q66" s="8">
        <f>IF(L66="","",IFERROR(VLOOKUP(L66,'Cadastros'!$A$4:$E$103,4,FALSE),0))</f>
        <v/>
      </c>
      <c r="R66" s="9" t="n"/>
      <c r="S66" s="9" t="n"/>
      <c r="T66" s="8">
        <f>IF(A66="","",SUM(Q66:R66)-S66)</f>
        <v/>
      </c>
      <c r="U66" s="9" t="n"/>
      <c r="V66" s="8">
        <f>IF(A66="","",T66-U66)</f>
        <v/>
      </c>
      <c r="W66" s="10">
        <f>IF(A66="","",IFERROR(V66/T66,0))</f>
        <v/>
      </c>
      <c r="X66" s="11">
        <f>IF(A66="","",IF(O66="Entregue",IFERROR(D66-B66,""),IFERROR(TODAY()-B66,"")))</f>
        <v/>
      </c>
      <c r="Y66" s="4" t="n"/>
      <c r="Z66" s="6" t="n"/>
      <c r="AA66" s="11">
        <f>IF(A66="","",IF(AND(O66&lt;&gt;"Entregue",O66&lt;&gt;"Cancelada",C66&lt;&gt;"",C66&lt;TODAY()),"Atenção",IF(O66="Entregue","Concluída","Em andamento")))</f>
        <v/>
      </c>
      <c r="AB66" s="12">
        <f>IF(L66="","",IFERROR(VLOOKUP(L66,'Cadastros'!$A$4:$E$103,3,FALSE),""))</f>
        <v/>
      </c>
    </row>
    <row r="67">
      <c r="A67" s="4" t="n"/>
      <c r="B67" s="5" t="n"/>
      <c r="C67" s="5" t="n"/>
      <c r="D67" s="5" t="n"/>
      <c r="E67" s="6" t="n"/>
      <c r="F67" s="6" t="n"/>
      <c r="G67" s="6" t="n"/>
      <c r="H67" s="4" t="n"/>
      <c r="I67" s="6" t="n"/>
      <c r="J67" s="4" t="n"/>
      <c r="K67" s="7" t="n"/>
      <c r="L67" s="6" t="n"/>
      <c r="M67" s="6" t="n"/>
      <c r="N67" s="6" t="n"/>
      <c r="O67" s="4" t="n"/>
      <c r="P67" s="4" t="n"/>
      <c r="Q67" s="8">
        <f>IF(L67="","",IFERROR(VLOOKUP(L67,'Cadastros'!$A$4:$E$103,4,FALSE),0))</f>
        <v/>
      </c>
      <c r="R67" s="9" t="n"/>
      <c r="S67" s="9" t="n"/>
      <c r="T67" s="8">
        <f>IF(A67="","",SUM(Q67:R67)-S67)</f>
        <v/>
      </c>
      <c r="U67" s="9" t="n"/>
      <c r="V67" s="8">
        <f>IF(A67="","",T67-U67)</f>
        <v/>
      </c>
      <c r="W67" s="10">
        <f>IF(A67="","",IFERROR(V67/T67,0))</f>
        <v/>
      </c>
      <c r="X67" s="11">
        <f>IF(A67="","",IF(O67="Entregue",IFERROR(D67-B67,""),IFERROR(TODAY()-B67,"")))</f>
        <v/>
      </c>
      <c r="Y67" s="4" t="n"/>
      <c r="Z67" s="6" t="n"/>
      <c r="AA67" s="11">
        <f>IF(A67="","",IF(AND(O67&lt;&gt;"Entregue",O67&lt;&gt;"Cancelada",C67&lt;&gt;"",C67&lt;TODAY()),"Atenção",IF(O67="Entregue","Concluída","Em andamento")))</f>
        <v/>
      </c>
      <c r="AB67" s="12">
        <f>IF(L67="","",IFERROR(VLOOKUP(L67,'Cadastros'!$A$4:$E$103,3,FALSE),""))</f>
        <v/>
      </c>
    </row>
    <row r="68">
      <c r="A68" s="4" t="n"/>
      <c r="B68" s="5" t="n"/>
      <c r="C68" s="5" t="n"/>
      <c r="D68" s="5" t="n"/>
      <c r="E68" s="6" t="n"/>
      <c r="F68" s="6" t="n"/>
      <c r="G68" s="6" t="n"/>
      <c r="H68" s="4" t="n"/>
      <c r="I68" s="6" t="n"/>
      <c r="J68" s="4" t="n"/>
      <c r="K68" s="7" t="n"/>
      <c r="L68" s="6" t="n"/>
      <c r="M68" s="6" t="n"/>
      <c r="N68" s="6" t="n"/>
      <c r="O68" s="4" t="n"/>
      <c r="P68" s="4" t="n"/>
      <c r="Q68" s="8">
        <f>IF(L68="","",IFERROR(VLOOKUP(L68,'Cadastros'!$A$4:$E$103,4,FALSE),0))</f>
        <v/>
      </c>
      <c r="R68" s="9" t="n"/>
      <c r="S68" s="9" t="n"/>
      <c r="T68" s="8">
        <f>IF(A68="","",SUM(Q68:R68)-S68)</f>
        <v/>
      </c>
      <c r="U68" s="9" t="n"/>
      <c r="V68" s="8">
        <f>IF(A68="","",T68-U68)</f>
        <v/>
      </c>
      <c r="W68" s="10">
        <f>IF(A68="","",IFERROR(V68/T68,0))</f>
        <v/>
      </c>
      <c r="X68" s="11">
        <f>IF(A68="","",IF(O68="Entregue",IFERROR(D68-B68,""),IFERROR(TODAY()-B68,"")))</f>
        <v/>
      </c>
      <c r="Y68" s="4" t="n"/>
      <c r="Z68" s="6" t="n"/>
      <c r="AA68" s="11">
        <f>IF(A68="","",IF(AND(O68&lt;&gt;"Entregue",O68&lt;&gt;"Cancelada",C68&lt;&gt;"",C68&lt;TODAY()),"Atenção",IF(O68="Entregue","Concluída","Em andamento")))</f>
        <v/>
      </c>
      <c r="AB68" s="12">
        <f>IF(L68="","",IFERROR(VLOOKUP(L68,'Cadastros'!$A$4:$E$103,3,FALSE),""))</f>
        <v/>
      </c>
    </row>
    <row r="69">
      <c r="A69" s="4" t="n"/>
      <c r="B69" s="5" t="n"/>
      <c r="C69" s="5" t="n"/>
      <c r="D69" s="5" t="n"/>
      <c r="E69" s="6" t="n"/>
      <c r="F69" s="6" t="n"/>
      <c r="G69" s="6" t="n"/>
      <c r="H69" s="4" t="n"/>
      <c r="I69" s="6" t="n"/>
      <c r="J69" s="4" t="n"/>
      <c r="K69" s="7" t="n"/>
      <c r="L69" s="6" t="n"/>
      <c r="M69" s="6" t="n"/>
      <c r="N69" s="6" t="n"/>
      <c r="O69" s="4" t="n"/>
      <c r="P69" s="4" t="n"/>
      <c r="Q69" s="8">
        <f>IF(L69="","",IFERROR(VLOOKUP(L69,'Cadastros'!$A$4:$E$103,4,FALSE),0))</f>
        <v/>
      </c>
      <c r="R69" s="9" t="n"/>
      <c r="S69" s="9" t="n"/>
      <c r="T69" s="8">
        <f>IF(A69="","",SUM(Q69:R69)-S69)</f>
        <v/>
      </c>
      <c r="U69" s="9" t="n"/>
      <c r="V69" s="8">
        <f>IF(A69="","",T69-U69)</f>
        <v/>
      </c>
      <c r="W69" s="10">
        <f>IF(A69="","",IFERROR(V69/T69,0))</f>
        <v/>
      </c>
      <c r="X69" s="11">
        <f>IF(A69="","",IF(O69="Entregue",IFERROR(D69-B69,""),IFERROR(TODAY()-B69,"")))</f>
        <v/>
      </c>
      <c r="Y69" s="4" t="n"/>
      <c r="Z69" s="6" t="n"/>
      <c r="AA69" s="11">
        <f>IF(A69="","",IF(AND(O69&lt;&gt;"Entregue",O69&lt;&gt;"Cancelada",C69&lt;&gt;"",C69&lt;TODAY()),"Atenção",IF(O69="Entregue","Concluída","Em andamento")))</f>
        <v/>
      </c>
      <c r="AB69" s="12">
        <f>IF(L69="","",IFERROR(VLOOKUP(L69,'Cadastros'!$A$4:$E$103,3,FALSE),""))</f>
        <v/>
      </c>
    </row>
    <row r="70">
      <c r="A70" s="4" t="n"/>
      <c r="B70" s="5" t="n"/>
      <c r="C70" s="5" t="n"/>
      <c r="D70" s="5" t="n"/>
      <c r="E70" s="6" t="n"/>
      <c r="F70" s="6" t="n"/>
      <c r="G70" s="6" t="n"/>
      <c r="H70" s="4" t="n"/>
      <c r="I70" s="6" t="n"/>
      <c r="J70" s="4" t="n"/>
      <c r="K70" s="7" t="n"/>
      <c r="L70" s="6" t="n"/>
      <c r="M70" s="6" t="n"/>
      <c r="N70" s="6" t="n"/>
      <c r="O70" s="4" t="n"/>
      <c r="P70" s="4" t="n"/>
      <c r="Q70" s="8">
        <f>IF(L70="","",IFERROR(VLOOKUP(L70,'Cadastros'!$A$4:$E$103,4,FALSE),0))</f>
        <v/>
      </c>
      <c r="R70" s="9" t="n"/>
      <c r="S70" s="9" t="n"/>
      <c r="T70" s="8">
        <f>IF(A70="","",SUM(Q70:R70)-S70)</f>
        <v/>
      </c>
      <c r="U70" s="9" t="n"/>
      <c r="V70" s="8">
        <f>IF(A70="","",T70-U70)</f>
        <v/>
      </c>
      <c r="W70" s="10">
        <f>IF(A70="","",IFERROR(V70/T70,0))</f>
        <v/>
      </c>
      <c r="X70" s="11">
        <f>IF(A70="","",IF(O70="Entregue",IFERROR(D70-B70,""),IFERROR(TODAY()-B70,"")))</f>
        <v/>
      </c>
      <c r="Y70" s="4" t="n"/>
      <c r="Z70" s="6" t="n"/>
      <c r="AA70" s="11">
        <f>IF(A70="","",IF(AND(O70&lt;&gt;"Entregue",O70&lt;&gt;"Cancelada",C70&lt;&gt;"",C70&lt;TODAY()),"Atenção",IF(O70="Entregue","Concluída","Em andamento")))</f>
        <v/>
      </c>
      <c r="AB70" s="12">
        <f>IF(L70="","",IFERROR(VLOOKUP(L70,'Cadastros'!$A$4:$E$103,3,FALSE),""))</f>
        <v/>
      </c>
    </row>
    <row r="71">
      <c r="A71" s="4" t="n"/>
      <c r="B71" s="5" t="n"/>
      <c r="C71" s="5" t="n"/>
      <c r="D71" s="5" t="n"/>
      <c r="E71" s="6" t="n"/>
      <c r="F71" s="6" t="n"/>
      <c r="G71" s="6" t="n"/>
      <c r="H71" s="4" t="n"/>
      <c r="I71" s="6" t="n"/>
      <c r="J71" s="4" t="n"/>
      <c r="K71" s="7" t="n"/>
      <c r="L71" s="6" t="n"/>
      <c r="M71" s="6" t="n"/>
      <c r="N71" s="6" t="n"/>
      <c r="O71" s="4" t="n"/>
      <c r="P71" s="4" t="n"/>
      <c r="Q71" s="8">
        <f>IF(L71="","",IFERROR(VLOOKUP(L71,'Cadastros'!$A$4:$E$103,4,FALSE),0))</f>
        <v/>
      </c>
      <c r="R71" s="9" t="n"/>
      <c r="S71" s="9" t="n"/>
      <c r="T71" s="8">
        <f>IF(A71="","",SUM(Q71:R71)-S71)</f>
        <v/>
      </c>
      <c r="U71" s="9" t="n"/>
      <c r="V71" s="8">
        <f>IF(A71="","",T71-U71)</f>
        <v/>
      </c>
      <c r="W71" s="10">
        <f>IF(A71="","",IFERROR(V71/T71,0))</f>
        <v/>
      </c>
      <c r="X71" s="11">
        <f>IF(A71="","",IF(O71="Entregue",IFERROR(D71-B71,""),IFERROR(TODAY()-B71,"")))</f>
        <v/>
      </c>
      <c r="Y71" s="4" t="n"/>
      <c r="Z71" s="6" t="n"/>
      <c r="AA71" s="11">
        <f>IF(A71="","",IF(AND(O71&lt;&gt;"Entregue",O71&lt;&gt;"Cancelada",C71&lt;&gt;"",C71&lt;TODAY()),"Atenção",IF(O71="Entregue","Concluída","Em andamento")))</f>
        <v/>
      </c>
      <c r="AB71" s="12">
        <f>IF(L71="","",IFERROR(VLOOKUP(L71,'Cadastros'!$A$4:$E$103,3,FALSE),""))</f>
        <v/>
      </c>
    </row>
    <row r="72">
      <c r="A72" s="4" t="n"/>
      <c r="B72" s="5" t="n"/>
      <c r="C72" s="5" t="n"/>
      <c r="D72" s="5" t="n"/>
      <c r="E72" s="6" t="n"/>
      <c r="F72" s="6" t="n"/>
      <c r="G72" s="6" t="n"/>
      <c r="H72" s="4" t="n"/>
      <c r="I72" s="6" t="n"/>
      <c r="J72" s="4" t="n"/>
      <c r="K72" s="7" t="n"/>
      <c r="L72" s="6" t="n"/>
      <c r="M72" s="6" t="n"/>
      <c r="N72" s="6" t="n"/>
      <c r="O72" s="4" t="n"/>
      <c r="P72" s="4" t="n"/>
      <c r="Q72" s="8">
        <f>IF(L72="","",IFERROR(VLOOKUP(L72,'Cadastros'!$A$4:$E$103,4,FALSE),0))</f>
        <v/>
      </c>
      <c r="R72" s="9" t="n"/>
      <c r="S72" s="9" t="n"/>
      <c r="T72" s="8">
        <f>IF(A72="","",SUM(Q72:R72)-S72)</f>
        <v/>
      </c>
      <c r="U72" s="9" t="n"/>
      <c r="V72" s="8">
        <f>IF(A72="","",T72-U72)</f>
        <v/>
      </c>
      <c r="W72" s="10">
        <f>IF(A72="","",IFERROR(V72/T72,0))</f>
        <v/>
      </c>
      <c r="X72" s="11">
        <f>IF(A72="","",IF(O72="Entregue",IFERROR(D72-B72,""),IFERROR(TODAY()-B72,"")))</f>
        <v/>
      </c>
      <c r="Y72" s="4" t="n"/>
      <c r="Z72" s="6" t="n"/>
      <c r="AA72" s="11">
        <f>IF(A72="","",IF(AND(O72&lt;&gt;"Entregue",O72&lt;&gt;"Cancelada",C72&lt;&gt;"",C72&lt;TODAY()),"Atenção",IF(O72="Entregue","Concluída","Em andamento")))</f>
        <v/>
      </c>
      <c r="AB72" s="12">
        <f>IF(L72="","",IFERROR(VLOOKUP(L72,'Cadastros'!$A$4:$E$103,3,FALSE),""))</f>
        <v/>
      </c>
    </row>
    <row r="73">
      <c r="A73" s="4" t="n"/>
      <c r="B73" s="5" t="n"/>
      <c r="C73" s="5" t="n"/>
      <c r="D73" s="5" t="n"/>
      <c r="E73" s="6" t="n"/>
      <c r="F73" s="6" t="n"/>
      <c r="G73" s="6" t="n"/>
      <c r="H73" s="4" t="n"/>
      <c r="I73" s="6" t="n"/>
      <c r="J73" s="4" t="n"/>
      <c r="K73" s="7" t="n"/>
      <c r="L73" s="6" t="n"/>
      <c r="M73" s="6" t="n"/>
      <c r="N73" s="6" t="n"/>
      <c r="O73" s="4" t="n"/>
      <c r="P73" s="4" t="n"/>
      <c r="Q73" s="8">
        <f>IF(L73="","",IFERROR(VLOOKUP(L73,'Cadastros'!$A$4:$E$103,4,FALSE),0))</f>
        <v/>
      </c>
      <c r="R73" s="9" t="n"/>
      <c r="S73" s="9" t="n"/>
      <c r="T73" s="8">
        <f>IF(A73="","",SUM(Q73:R73)-S73)</f>
        <v/>
      </c>
      <c r="U73" s="9" t="n"/>
      <c r="V73" s="8">
        <f>IF(A73="","",T73-U73)</f>
        <v/>
      </c>
      <c r="W73" s="10">
        <f>IF(A73="","",IFERROR(V73/T73,0))</f>
        <v/>
      </c>
      <c r="X73" s="11">
        <f>IF(A73="","",IF(O73="Entregue",IFERROR(D73-B73,""),IFERROR(TODAY()-B73,"")))</f>
        <v/>
      </c>
      <c r="Y73" s="4" t="n"/>
      <c r="Z73" s="6" t="n"/>
      <c r="AA73" s="11">
        <f>IF(A73="","",IF(AND(O73&lt;&gt;"Entregue",O73&lt;&gt;"Cancelada",C73&lt;&gt;"",C73&lt;TODAY()),"Atenção",IF(O73="Entregue","Concluída","Em andamento")))</f>
        <v/>
      </c>
      <c r="AB73" s="12">
        <f>IF(L73="","",IFERROR(VLOOKUP(L73,'Cadastros'!$A$4:$E$103,3,FALSE),""))</f>
        <v/>
      </c>
    </row>
    <row r="74">
      <c r="A74" s="4" t="n"/>
      <c r="B74" s="5" t="n"/>
      <c r="C74" s="5" t="n"/>
      <c r="D74" s="5" t="n"/>
      <c r="E74" s="6" t="n"/>
      <c r="F74" s="6" t="n"/>
      <c r="G74" s="6" t="n"/>
      <c r="H74" s="4" t="n"/>
      <c r="I74" s="6" t="n"/>
      <c r="J74" s="4" t="n"/>
      <c r="K74" s="7" t="n"/>
      <c r="L74" s="6" t="n"/>
      <c r="M74" s="6" t="n"/>
      <c r="N74" s="6" t="n"/>
      <c r="O74" s="4" t="n"/>
      <c r="P74" s="4" t="n"/>
      <c r="Q74" s="8">
        <f>IF(L74="","",IFERROR(VLOOKUP(L74,'Cadastros'!$A$4:$E$103,4,FALSE),0))</f>
        <v/>
      </c>
      <c r="R74" s="9" t="n"/>
      <c r="S74" s="9" t="n"/>
      <c r="T74" s="8">
        <f>IF(A74="","",SUM(Q74:R74)-S74)</f>
        <v/>
      </c>
      <c r="U74" s="9" t="n"/>
      <c r="V74" s="8">
        <f>IF(A74="","",T74-U74)</f>
        <v/>
      </c>
      <c r="W74" s="10">
        <f>IF(A74="","",IFERROR(V74/T74,0))</f>
        <v/>
      </c>
      <c r="X74" s="11">
        <f>IF(A74="","",IF(O74="Entregue",IFERROR(D74-B74,""),IFERROR(TODAY()-B74,"")))</f>
        <v/>
      </c>
      <c r="Y74" s="4" t="n"/>
      <c r="Z74" s="6" t="n"/>
      <c r="AA74" s="11">
        <f>IF(A74="","",IF(AND(O74&lt;&gt;"Entregue",O74&lt;&gt;"Cancelada",C74&lt;&gt;"",C74&lt;TODAY()),"Atenção",IF(O74="Entregue","Concluída","Em andamento")))</f>
        <v/>
      </c>
      <c r="AB74" s="12">
        <f>IF(L74="","",IFERROR(VLOOKUP(L74,'Cadastros'!$A$4:$E$103,3,FALSE),""))</f>
        <v/>
      </c>
    </row>
    <row r="75">
      <c r="A75" s="4" t="n"/>
      <c r="B75" s="5" t="n"/>
      <c r="C75" s="5" t="n"/>
      <c r="D75" s="5" t="n"/>
      <c r="E75" s="6" t="n"/>
      <c r="F75" s="6" t="n"/>
      <c r="G75" s="6" t="n"/>
      <c r="H75" s="4" t="n"/>
      <c r="I75" s="6" t="n"/>
      <c r="J75" s="4" t="n"/>
      <c r="K75" s="7" t="n"/>
      <c r="L75" s="6" t="n"/>
      <c r="M75" s="6" t="n"/>
      <c r="N75" s="6" t="n"/>
      <c r="O75" s="4" t="n"/>
      <c r="P75" s="4" t="n"/>
      <c r="Q75" s="8">
        <f>IF(L75="","",IFERROR(VLOOKUP(L75,'Cadastros'!$A$4:$E$103,4,FALSE),0))</f>
        <v/>
      </c>
      <c r="R75" s="9" t="n"/>
      <c r="S75" s="9" t="n"/>
      <c r="T75" s="8">
        <f>IF(A75="","",SUM(Q75:R75)-S75)</f>
        <v/>
      </c>
      <c r="U75" s="9" t="n"/>
      <c r="V75" s="8">
        <f>IF(A75="","",T75-U75)</f>
        <v/>
      </c>
      <c r="W75" s="10">
        <f>IF(A75="","",IFERROR(V75/T75,0))</f>
        <v/>
      </c>
      <c r="X75" s="11">
        <f>IF(A75="","",IF(O75="Entregue",IFERROR(D75-B75,""),IFERROR(TODAY()-B75,"")))</f>
        <v/>
      </c>
      <c r="Y75" s="4" t="n"/>
      <c r="Z75" s="6" t="n"/>
      <c r="AA75" s="11">
        <f>IF(A75="","",IF(AND(O75&lt;&gt;"Entregue",O75&lt;&gt;"Cancelada",C75&lt;&gt;"",C75&lt;TODAY()),"Atenção",IF(O75="Entregue","Concluída","Em andamento")))</f>
        <v/>
      </c>
      <c r="AB75" s="12">
        <f>IF(L75="","",IFERROR(VLOOKUP(L75,'Cadastros'!$A$4:$E$103,3,FALSE),""))</f>
        <v/>
      </c>
    </row>
    <row r="76">
      <c r="A76" s="4" t="n"/>
      <c r="B76" s="5" t="n"/>
      <c r="C76" s="5" t="n"/>
      <c r="D76" s="5" t="n"/>
      <c r="E76" s="6" t="n"/>
      <c r="F76" s="6" t="n"/>
      <c r="G76" s="6" t="n"/>
      <c r="H76" s="4" t="n"/>
      <c r="I76" s="6" t="n"/>
      <c r="J76" s="4" t="n"/>
      <c r="K76" s="7" t="n"/>
      <c r="L76" s="6" t="n"/>
      <c r="M76" s="6" t="n"/>
      <c r="N76" s="6" t="n"/>
      <c r="O76" s="4" t="n"/>
      <c r="P76" s="4" t="n"/>
      <c r="Q76" s="8">
        <f>IF(L76="","",IFERROR(VLOOKUP(L76,'Cadastros'!$A$4:$E$103,4,FALSE),0))</f>
        <v/>
      </c>
      <c r="R76" s="9" t="n"/>
      <c r="S76" s="9" t="n"/>
      <c r="T76" s="8">
        <f>IF(A76="","",SUM(Q76:R76)-S76)</f>
        <v/>
      </c>
      <c r="U76" s="9" t="n"/>
      <c r="V76" s="8">
        <f>IF(A76="","",T76-U76)</f>
        <v/>
      </c>
      <c r="W76" s="10">
        <f>IF(A76="","",IFERROR(V76/T76,0))</f>
        <v/>
      </c>
      <c r="X76" s="11">
        <f>IF(A76="","",IF(O76="Entregue",IFERROR(D76-B76,""),IFERROR(TODAY()-B76,"")))</f>
        <v/>
      </c>
      <c r="Y76" s="4" t="n"/>
      <c r="Z76" s="6" t="n"/>
      <c r="AA76" s="11">
        <f>IF(A76="","",IF(AND(O76&lt;&gt;"Entregue",O76&lt;&gt;"Cancelada",C76&lt;&gt;"",C76&lt;TODAY()),"Atenção",IF(O76="Entregue","Concluída","Em andamento")))</f>
        <v/>
      </c>
      <c r="AB76" s="12">
        <f>IF(L76="","",IFERROR(VLOOKUP(L76,'Cadastros'!$A$4:$E$103,3,FALSE),""))</f>
        <v/>
      </c>
    </row>
    <row r="77">
      <c r="A77" s="4" t="n"/>
      <c r="B77" s="5" t="n"/>
      <c r="C77" s="5" t="n"/>
      <c r="D77" s="5" t="n"/>
      <c r="E77" s="6" t="n"/>
      <c r="F77" s="6" t="n"/>
      <c r="G77" s="6" t="n"/>
      <c r="H77" s="4" t="n"/>
      <c r="I77" s="6" t="n"/>
      <c r="J77" s="4" t="n"/>
      <c r="K77" s="7" t="n"/>
      <c r="L77" s="6" t="n"/>
      <c r="M77" s="6" t="n"/>
      <c r="N77" s="6" t="n"/>
      <c r="O77" s="4" t="n"/>
      <c r="P77" s="4" t="n"/>
      <c r="Q77" s="8">
        <f>IF(L77="","",IFERROR(VLOOKUP(L77,'Cadastros'!$A$4:$E$103,4,FALSE),0))</f>
        <v/>
      </c>
      <c r="R77" s="9" t="n"/>
      <c r="S77" s="9" t="n"/>
      <c r="T77" s="8">
        <f>IF(A77="","",SUM(Q77:R77)-S77)</f>
        <v/>
      </c>
      <c r="U77" s="9" t="n"/>
      <c r="V77" s="8">
        <f>IF(A77="","",T77-U77)</f>
        <v/>
      </c>
      <c r="W77" s="10">
        <f>IF(A77="","",IFERROR(V77/T77,0))</f>
        <v/>
      </c>
      <c r="X77" s="11">
        <f>IF(A77="","",IF(O77="Entregue",IFERROR(D77-B77,""),IFERROR(TODAY()-B77,"")))</f>
        <v/>
      </c>
      <c r="Y77" s="4" t="n"/>
      <c r="Z77" s="6" t="n"/>
      <c r="AA77" s="11">
        <f>IF(A77="","",IF(AND(O77&lt;&gt;"Entregue",O77&lt;&gt;"Cancelada",C77&lt;&gt;"",C77&lt;TODAY()),"Atenção",IF(O77="Entregue","Concluída","Em andamento")))</f>
        <v/>
      </c>
      <c r="AB77" s="12">
        <f>IF(L77="","",IFERROR(VLOOKUP(L77,'Cadastros'!$A$4:$E$103,3,FALSE),""))</f>
        <v/>
      </c>
    </row>
    <row r="78">
      <c r="A78" s="4" t="n"/>
      <c r="B78" s="5" t="n"/>
      <c r="C78" s="5" t="n"/>
      <c r="D78" s="5" t="n"/>
      <c r="E78" s="6" t="n"/>
      <c r="F78" s="6" t="n"/>
      <c r="G78" s="6" t="n"/>
      <c r="H78" s="4" t="n"/>
      <c r="I78" s="6" t="n"/>
      <c r="J78" s="4" t="n"/>
      <c r="K78" s="7" t="n"/>
      <c r="L78" s="6" t="n"/>
      <c r="M78" s="6" t="n"/>
      <c r="N78" s="6" t="n"/>
      <c r="O78" s="4" t="n"/>
      <c r="P78" s="4" t="n"/>
      <c r="Q78" s="8">
        <f>IF(L78="","",IFERROR(VLOOKUP(L78,'Cadastros'!$A$4:$E$103,4,FALSE),0))</f>
        <v/>
      </c>
      <c r="R78" s="9" t="n"/>
      <c r="S78" s="9" t="n"/>
      <c r="T78" s="8">
        <f>IF(A78="","",SUM(Q78:R78)-S78)</f>
        <v/>
      </c>
      <c r="U78" s="9" t="n"/>
      <c r="V78" s="8">
        <f>IF(A78="","",T78-U78)</f>
        <v/>
      </c>
      <c r="W78" s="10">
        <f>IF(A78="","",IFERROR(V78/T78,0))</f>
        <v/>
      </c>
      <c r="X78" s="11">
        <f>IF(A78="","",IF(O78="Entregue",IFERROR(D78-B78,""),IFERROR(TODAY()-B78,"")))</f>
        <v/>
      </c>
      <c r="Y78" s="4" t="n"/>
      <c r="Z78" s="6" t="n"/>
      <c r="AA78" s="11">
        <f>IF(A78="","",IF(AND(O78&lt;&gt;"Entregue",O78&lt;&gt;"Cancelada",C78&lt;&gt;"",C78&lt;TODAY()),"Atenção",IF(O78="Entregue","Concluída","Em andamento")))</f>
        <v/>
      </c>
      <c r="AB78" s="12">
        <f>IF(L78="","",IFERROR(VLOOKUP(L78,'Cadastros'!$A$4:$E$103,3,FALSE),""))</f>
        <v/>
      </c>
    </row>
    <row r="79">
      <c r="A79" s="4" t="n"/>
      <c r="B79" s="5" t="n"/>
      <c r="C79" s="5" t="n"/>
      <c r="D79" s="5" t="n"/>
      <c r="E79" s="6" t="n"/>
      <c r="F79" s="6" t="n"/>
      <c r="G79" s="6" t="n"/>
      <c r="H79" s="4" t="n"/>
      <c r="I79" s="6" t="n"/>
      <c r="J79" s="4" t="n"/>
      <c r="K79" s="7" t="n"/>
      <c r="L79" s="6" t="n"/>
      <c r="M79" s="6" t="n"/>
      <c r="N79" s="6" t="n"/>
      <c r="O79" s="4" t="n"/>
      <c r="P79" s="4" t="n"/>
      <c r="Q79" s="8">
        <f>IF(L79="","",IFERROR(VLOOKUP(L79,'Cadastros'!$A$4:$E$103,4,FALSE),0))</f>
        <v/>
      </c>
      <c r="R79" s="9" t="n"/>
      <c r="S79" s="9" t="n"/>
      <c r="T79" s="8">
        <f>IF(A79="","",SUM(Q79:R79)-S79)</f>
        <v/>
      </c>
      <c r="U79" s="9" t="n"/>
      <c r="V79" s="8">
        <f>IF(A79="","",T79-U79)</f>
        <v/>
      </c>
      <c r="W79" s="10">
        <f>IF(A79="","",IFERROR(V79/T79,0))</f>
        <v/>
      </c>
      <c r="X79" s="11">
        <f>IF(A79="","",IF(O79="Entregue",IFERROR(D79-B79,""),IFERROR(TODAY()-B79,"")))</f>
        <v/>
      </c>
      <c r="Y79" s="4" t="n"/>
      <c r="Z79" s="6" t="n"/>
      <c r="AA79" s="11">
        <f>IF(A79="","",IF(AND(O79&lt;&gt;"Entregue",O79&lt;&gt;"Cancelada",C79&lt;&gt;"",C79&lt;TODAY()),"Atenção",IF(O79="Entregue","Concluída","Em andamento")))</f>
        <v/>
      </c>
      <c r="AB79" s="12">
        <f>IF(L79="","",IFERROR(VLOOKUP(L79,'Cadastros'!$A$4:$E$103,3,FALSE),""))</f>
        <v/>
      </c>
    </row>
    <row r="80">
      <c r="A80" s="4" t="n"/>
      <c r="B80" s="5" t="n"/>
      <c r="C80" s="5" t="n"/>
      <c r="D80" s="5" t="n"/>
      <c r="E80" s="6" t="n"/>
      <c r="F80" s="6" t="n"/>
      <c r="G80" s="6" t="n"/>
      <c r="H80" s="4" t="n"/>
      <c r="I80" s="6" t="n"/>
      <c r="J80" s="4" t="n"/>
      <c r="K80" s="7" t="n"/>
      <c r="L80" s="6" t="n"/>
      <c r="M80" s="6" t="n"/>
      <c r="N80" s="6" t="n"/>
      <c r="O80" s="4" t="n"/>
      <c r="P80" s="4" t="n"/>
      <c r="Q80" s="8">
        <f>IF(L80="","",IFERROR(VLOOKUP(L80,'Cadastros'!$A$4:$E$103,4,FALSE),0))</f>
        <v/>
      </c>
      <c r="R80" s="9" t="n"/>
      <c r="S80" s="9" t="n"/>
      <c r="T80" s="8">
        <f>IF(A80="","",SUM(Q80:R80)-S80)</f>
        <v/>
      </c>
      <c r="U80" s="9" t="n"/>
      <c r="V80" s="8">
        <f>IF(A80="","",T80-U80)</f>
        <v/>
      </c>
      <c r="W80" s="10">
        <f>IF(A80="","",IFERROR(V80/T80,0))</f>
        <v/>
      </c>
      <c r="X80" s="11">
        <f>IF(A80="","",IF(O80="Entregue",IFERROR(D80-B80,""),IFERROR(TODAY()-B80,"")))</f>
        <v/>
      </c>
      <c r="Y80" s="4" t="n"/>
      <c r="Z80" s="6" t="n"/>
      <c r="AA80" s="11">
        <f>IF(A80="","",IF(AND(O80&lt;&gt;"Entregue",O80&lt;&gt;"Cancelada",C80&lt;&gt;"",C80&lt;TODAY()),"Atenção",IF(O80="Entregue","Concluída","Em andamento")))</f>
        <v/>
      </c>
      <c r="AB80" s="12">
        <f>IF(L80="","",IFERROR(VLOOKUP(L80,'Cadastros'!$A$4:$E$103,3,FALSE),""))</f>
        <v/>
      </c>
    </row>
    <row r="81">
      <c r="A81" s="4" t="n"/>
      <c r="B81" s="5" t="n"/>
      <c r="C81" s="5" t="n"/>
      <c r="D81" s="5" t="n"/>
      <c r="E81" s="6" t="n"/>
      <c r="F81" s="6" t="n"/>
      <c r="G81" s="6" t="n"/>
      <c r="H81" s="4" t="n"/>
      <c r="I81" s="6" t="n"/>
      <c r="J81" s="4" t="n"/>
      <c r="K81" s="7" t="n"/>
      <c r="L81" s="6" t="n"/>
      <c r="M81" s="6" t="n"/>
      <c r="N81" s="6" t="n"/>
      <c r="O81" s="4" t="n"/>
      <c r="P81" s="4" t="n"/>
      <c r="Q81" s="8">
        <f>IF(L81="","",IFERROR(VLOOKUP(L81,'Cadastros'!$A$4:$E$103,4,FALSE),0))</f>
        <v/>
      </c>
      <c r="R81" s="9" t="n"/>
      <c r="S81" s="9" t="n"/>
      <c r="T81" s="8">
        <f>IF(A81="","",SUM(Q81:R81)-S81)</f>
        <v/>
      </c>
      <c r="U81" s="9" t="n"/>
      <c r="V81" s="8">
        <f>IF(A81="","",T81-U81)</f>
        <v/>
      </c>
      <c r="W81" s="10">
        <f>IF(A81="","",IFERROR(V81/T81,0))</f>
        <v/>
      </c>
      <c r="X81" s="11">
        <f>IF(A81="","",IF(O81="Entregue",IFERROR(D81-B81,""),IFERROR(TODAY()-B81,"")))</f>
        <v/>
      </c>
      <c r="Y81" s="4" t="n"/>
      <c r="Z81" s="6" t="n"/>
      <c r="AA81" s="11">
        <f>IF(A81="","",IF(AND(O81&lt;&gt;"Entregue",O81&lt;&gt;"Cancelada",C81&lt;&gt;"",C81&lt;TODAY()),"Atenção",IF(O81="Entregue","Concluída","Em andamento")))</f>
        <v/>
      </c>
      <c r="AB81" s="12">
        <f>IF(L81="","",IFERROR(VLOOKUP(L81,'Cadastros'!$A$4:$E$103,3,FALSE),""))</f>
        <v/>
      </c>
    </row>
    <row r="82">
      <c r="A82" s="4" t="n"/>
      <c r="B82" s="5" t="n"/>
      <c r="C82" s="5" t="n"/>
      <c r="D82" s="5" t="n"/>
      <c r="E82" s="6" t="n"/>
      <c r="F82" s="6" t="n"/>
      <c r="G82" s="6" t="n"/>
      <c r="H82" s="4" t="n"/>
      <c r="I82" s="6" t="n"/>
      <c r="J82" s="4" t="n"/>
      <c r="K82" s="7" t="n"/>
      <c r="L82" s="6" t="n"/>
      <c r="M82" s="6" t="n"/>
      <c r="N82" s="6" t="n"/>
      <c r="O82" s="4" t="n"/>
      <c r="P82" s="4" t="n"/>
      <c r="Q82" s="8">
        <f>IF(L82="","",IFERROR(VLOOKUP(L82,'Cadastros'!$A$4:$E$103,4,FALSE),0))</f>
        <v/>
      </c>
      <c r="R82" s="9" t="n"/>
      <c r="S82" s="9" t="n"/>
      <c r="T82" s="8">
        <f>IF(A82="","",SUM(Q82:R82)-S82)</f>
        <v/>
      </c>
      <c r="U82" s="9" t="n"/>
      <c r="V82" s="8">
        <f>IF(A82="","",T82-U82)</f>
        <v/>
      </c>
      <c r="W82" s="10">
        <f>IF(A82="","",IFERROR(V82/T82,0))</f>
        <v/>
      </c>
      <c r="X82" s="11">
        <f>IF(A82="","",IF(O82="Entregue",IFERROR(D82-B82,""),IFERROR(TODAY()-B82,"")))</f>
        <v/>
      </c>
      <c r="Y82" s="4" t="n"/>
      <c r="Z82" s="6" t="n"/>
      <c r="AA82" s="11">
        <f>IF(A82="","",IF(AND(O82&lt;&gt;"Entregue",O82&lt;&gt;"Cancelada",C82&lt;&gt;"",C82&lt;TODAY()),"Atenção",IF(O82="Entregue","Concluída","Em andamento")))</f>
        <v/>
      </c>
      <c r="AB82" s="12">
        <f>IF(L82="","",IFERROR(VLOOKUP(L82,'Cadastros'!$A$4:$E$103,3,FALSE),""))</f>
        <v/>
      </c>
    </row>
    <row r="83">
      <c r="A83" s="4" t="n"/>
      <c r="B83" s="5" t="n"/>
      <c r="C83" s="5" t="n"/>
      <c r="D83" s="5" t="n"/>
      <c r="E83" s="6" t="n"/>
      <c r="F83" s="6" t="n"/>
      <c r="G83" s="6" t="n"/>
      <c r="H83" s="4" t="n"/>
      <c r="I83" s="6" t="n"/>
      <c r="J83" s="4" t="n"/>
      <c r="K83" s="7" t="n"/>
      <c r="L83" s="6" t="n"/>
      <c r="M83" s="6" t="n"/>
      <c r="N83" s="6" t="n"/>
      <c r="O83" s="4" t="n"/>
      <c r="P83" s="4" t="n"/>
      <c r="Q83" s="8">
        <f>IF(L83="","",IFERROR(VLOOKUP(L83,'Cadastros'!$A$4:$E$103,4,FALSE),0))</f>
        <v/>
      </c>
      <c r="R83" s="9" t="n"/>
      <c r="S83" s="9" t="n"/>
      <c r="T83" s="8">
        <f>IF(A83="","",SUM(Q83:R83)-S83)</f>
        <v/>
      </c>
      <c r="U83" s="9" t="n"/>
      <c r="V83" s="8">
        <f>IF(A83="","",T83-U83)</f>
        <v/>
      </c>
      <c r="W83" s="10">
        <f>IF(A83="","",IFERROR(V83/T83,0))</f>
        <v/>
      </c>
      <c r="X83" s="11">
        <f>IF(A83="","",IF(O83="Entregue",IFERROR(D83-B83,""),IFERROR(TODAY()-B83,"")))</f>
        <v/>
      </c>
      <c r="Y83" s="4" t="n"/>
      <c r="Z83" s="6" t="n"/>
      <c r="AA83" s="11">
        <f>IF(A83="","",IF(AND(O83&lt;&gt;"Entregue",O83&lt;&gt;"Cancelada",C83&lt;&gt;"",C83&lt;TODAY()),"Atenção",IF(O83="Entregue","Concluída","Em andamento")))</f>
        <v/>
      </c>
      <c r="AB83" s="12">
        <f>IF(L83="","",IFERROR(VLOOKUP(L83,'Cadastros'!$A$4:$E$103,3,FALSE),""))</f>
        <v/>
      </c>
    </row>
    <row r="84">
      <c r="A84" s="4" t="n"/>
      <c r="B84" s="5" t="n"/>
      <c r="C84" s="5" t="n"/>
      <c r="D84" s="5" t="n"/>
      <c r="E84" s="6" t="n"/>
      <c r="F84" s="6" t="n"/>
      <c r="G84" s="6" t="n"/>
      <c r="H84" s="4" t="n"/>
      <c r="I84" s="6" t="n"/>
      <c r="J84" s="4" t="n"/>
      <c r="K84" s="7" t="n"/>
      <c r="L84" s="6" t="n"/>
      <c r="M84" s="6" t="n"/>
      <c r="N84" s="6" t="n"/>
      <c r="O84" s="4" t="n"/>
      <c r="P84" s="4" t="n"/>
      <c r="Q84" s="8">
        <f>IF(L84="","",IFERROR(VLOOKUP(L84,'Cadastros'!$A$4:$E$103,4,FALSE),0))</f>
        <v/>
      </c>
      <c r="R84" s="9" t="n"/>
      <c r="S84" s="9" t="n"/>
      <c r="T84" s="8">
        <f>IF(A84="","",SUM(Q84:R84)-S84)</f>
        <v/>
      </c>
      <c r="U84" s="9" t="n"/>
      <c r="V84" s="8">
        <f>IF(A84="","",T84-U84)</f>
        <v/>
      </c>
      <c r="W84" s="10">
        <f>IF(A84="","",IFERROR(V84/T84,0))</f>
        <v/>
      </c>
      <c r="X84" s="11">
        <f>IF(A84="","",IF(O84="Entregue",IFERROR(D84-B84,""),IFERROR(TODAY()-B84,"")))</f>
        <v/>
      </c>
      <c r="Y84" s="4" t="n"/>
      <c r="Z84" s="6" t="n"/>
      <c r="AA84" s="11">
        <f>IF(A84="","",IF(AND(O84&lt;&gt;"Entregue",O84&lt;&gt;"Cancelada",C84&lt;&gt;"",C84&lt;TODAY()),"Atenção",IF(O84="Entregue","Concluída","Em andamento")))</f>
        <v/>
      </c>
      <c r="AB84" s="12">
        <f>IF(L84="","",IFERROR(VLOOKUP(L84,'Cadastros'!$A$4:$E$103,3,FALSE),""))</f>
        <v/>
      </c>
    </row>
    <row r="85">
      <c r="A85" s="4" t="n"/>
      <c r="B85" s="5" t="n"/>
      <c r="C85" s="5" t="n"/>
      <c r="D85" s="5" t="n"/>
      <c r="E85" s="6" t="n"/>
      <c r="F85" s="6" t="n"/>
      <c r="G85" s="6" t="n"/>
      <c r="H85" s="4" t="n"/>
      <c r="I85" s="6" t="n"/>
      <c r="J85" s="4" t="n"/>
      <c r="K85" s="7" t="n"/>
      <c r="L85" s="6" t="n"/>
      <c r="M85" s="6" t="n"/>
      <c r="N85" s="6" t="n"/>
      <c r="O85" s="4" t="n"/>
      <c r="P85" s="4" t="n"/>
      <c r="Q85" s="8">
        <f>IF(L85="","",IFERROR(VLOOKUP(L85,'Cadastros'!$A$4:$E$103,4,FALSE),0))</f>
        <v/>
      </c>
      <c r="R85" s="9" t="n"/>
      <c r="S85" s="9" t="n"/>
      <c r="T85" s="8">
        <f>IF(A85="","",SUM(Q85:R85)-S85)</f>
        <v/>
      </c>
      <c r="U85" s="9" t="n"/>
      <c r="V85" s="8">
        <f>IF(A85="","",T85-U85)</f>
        <v/>
      </c>
      <c r="W85" s="10">
        <f>IF(A85="","",IFERROR(V85/T85,0))</f>
        <v/>
      </c>
      <c r="X85" s="11">
        <f>IF(A85="","",IF(O85="Entregue",IFERROR(D85-B85,""),IFERROR(TODAY()-B85,"")))</f>
        <v/>
      </c>
      <c r="Y85" s="4" t="n"/>
      <c r="Z85" s="6" t="n"/>
      <c r="AA85" s="11">
        <f>IF(A85="","",IF(AND(O85&lt;&gt;"Entregue",O85&lt;&gt;"Cancelada",C85&lt;&gt;"",C85&lt;TODAY()),"Atenção",IF(O85="Entregue","Concluída","Em andamento")))</f>
        <v/>
      </c>
      <c r="AB85" s="12">
        <f>IF(L85="","",IFERROR(VLOOKUP(L85,'Cadastros'!$A$4:$E$103,3,FALSE),""))</f>
        <v/>
      </c>
    </row>
    <row r="86">
      <c r="A86" s="4" t="n"/>
      <c r="B86" s="5" t="n"/>
      <c r="C86" s="5" t="n"/>
      <c r="D86" s="5" t="n"/>
      <c r="E86" s="6" t="n"/>
      <c r="F86" s="6" t="n"/>
      <c r="G86" s="6" t="n"/>
      <c r="H86" s="4" t="n"/>
      <c r="I86" s="6" t="n"/>
      <c r="J86" s="4" t="n"/>
      <c r="K86" s="7" t="n"/>
      <c r="L86" s="6" t="n"/>
      <c r="M86" s="6" t="n"/>
      <c r="N86" s="6" t="n"/>
      <c r="O86" s="4" t="n"/>
      <c r="P86" s="4" t="n"/>
      <c r="Q86" s="8">
        <f>IF(L86="","",IFERROR(VLOOKUP(L86,'Cadastros'!$A$4:$E$103,4,FALSE),0))</f>
        <v/>
      </c>
      <c r="R86" s="9" t="n"/>
      <c r="S86" s="9" t="n"/>
      <c r="T86" s="8">
        <f>IF(A86="","",SUM(Q86:R86)-S86)</f>
        <v/>
      </c>
      <c r="U86" s="9" t="n"/>
      <c r="V86" s="8">
        <f>IF(A86="","",T86-U86)</f>
        <v/>
      </c>
      <c r="W86" s="10">
        <f>IF(A86="","",IFERROR(V86/T86,0))</f>
        <v/>
      </c>
      <c r="X86" s="11">
        <f>IF(A86="","",IF(O86="Entregue",IFERROR(D86-B86,""),IFERROR(TODAY()-B86,"")))</f>
        <v/>
      </c>
      <c r="Y86" s="4" t="n"/>
      <c r="Z86" s="6" t="n"/>
      <c r="AA86" s="11">
        <f>IF(A86="","",IF(AND(O86&lt;&gt;"Entregue",O86&lt;&gt;"Cancelada",C86&lt;&gt;"",C86&lt;TODAY()),"Atenção",IF(O86="Entregue","Concluída","Em andamento")))</f>
        <v/>
      </c>
      <c r="AB86" s="12">
        <f>IF(L86="","",IFERROR(VLOOKUP(L86,'Cadastros'!$A$4:$E$103,3,FALSE),""))</f>
        <v/>
      </c>
    </row>
    <row r="87">
      <c r="A87" s="4" t="n"/>
      <c r="B87" s="5" t="n"/>
      <c r="C87" s="5" t="n"/>
      <c r="D87" s="5" t="n"/>
      <c r="E87" s="6" t="n"/>
      <c r="F87" s="6" t="n"/>
      <c r="G87" s="6" t="n"/>
      <c r="H87" s="4" t="n"/>
      <c r="I87" s="6" t="n"/>
      <c r="J87" s="4" t="n"/>
      <c r="K87" s="7" t="n"/>
      <c r="L87" s="6" t="n"/>
      <c r="M87" s="6" t="n"/>
      <c r="N87" s="6" t="n"/>
      <c r="O87" s="4" t="n"/>
      <c r="P87" s="4" t="n"/>
      <c r="Q87" s="8">
        <f>IF(L87="","",IFERROR(VLOOKUP(L87,'Cadastros'!$A$4:$E$103,4,FALSE),0))</f>
        <v/>
      </c>
      <c r="R87" s="9" t="n"/>
      <c r="S87" s="9" t="n"/>
      <c r="T87" s="8">
        <f>IF(A87="","",SUM(Q87:R87)-S87)</f>
        <v/>
      </c>
      <c r="U87" s="9" t="n"/>
      <c r="V87" s="8">
        <f>IF(A87="","",T87-U87)</f>
        <v/>
      </c>
      <c r="W87" s="10">
        <f>IF(A87="","",IFERROR(V87/T87,0))</f>
        <v/>
      </c>
      <c r="X87" s="11">
        <f>IF(A87="","",IF(O87="Entregue",IFERROR(D87-B87,""),IFERROR(TODAY()-B87,"")))</f>
        <v/>
      </c>
      <c r="Y87" s="4" t="n"/>
      <c r="Z87" s="6" t="n"/>
      <c r="AA87" s="11">
        <f>IF(A87="","",IF(AND(O87&lt;&gt;"Entregue",O87&lt;&gt;"Cancelada",C87&lt;&gt;"",C87&lt;TODAY()),"Atenção",IF(O87="Entregue","Concluída","Em andamento")))</f>
        <v/>
      </c>
      <c r="AB87" s="12">
        <f>IF(L87="","",IFERROR(VLOOKUP(L87,'Cadastros'!$A$4:$E$103,3,FALSE),""))</f>
        <v/>
      </c>
    </row>
    <row r="88">
      <c r="A88" s="4" t="n"/>
      <c r="B88" s="5" t="n"/>
      <c r="C88" s="5" t="n"/>
      <c r="D88" s="5" t="n"/>
      <c r="E88" s="6" t="n"/>
      <c r="F88" s="6" t="n"/>
      <c r="G88" s="6" t="n"/>
      <c r="H88" s="4" t="n"/>
      <c r="I88" s="6" t="n"/>
      <c r="J88" s="4" t="n"/>
      <c r="K88" s="7" t="n"/>
      <c r="L88" s="6" t="n"/>
      <c r="M88" s="6" t="n"/>
      <c r="N88" s="6" t="n"/>
      <c r="O88" s="4" t="n"/>
      <c r="P88" s="4" t="n"/>
      <c r="Q88" s="8">
        <f>IF(L88="","",IFERROR(VLOOKUP(L88,'Cadastros'!$A$4:$E$103,4,FALSE),0))</f>
        <v/>
      </c>
      <c r="R88" s="9" t="n"/>
      <c r="S88" s="9" t="n"/>
      <c r="T88" s="8">
        <f>IF(A88="","",SUM(Q88:R88)-S88)</f>
        <v/>
      </c>
      <c r="U88" s="9" t="n"/>
      <c r="V88" s="8">
        <f>IF(A88="","",T88-U88)</f>
        <v/>
      </c>
      <c r="W88" s="10">
        <f>IF(A88="","",IFERROR(V88/T88,0))</f>
        <v/>
      </c>
      <c r="X88" s="11">
        <f>IF(A88="","",IF(O88="Entregue",IFERROR(D88-B88,""),IFERROR(TODAY()-B88,"")))</f>
        <v/>
      </c>
      <c r="Y88" s="4" t="n"/>
      <c r="Z88" s="6" t="n"/>
      <c r="AA88" s="11">
        <f>IF(A88="","",IF(AND(O88&lt;&gt;"Entregue",O88&lt;&gt;"Cancelada",C88&lt;&gt;"",C88&lt;TODAY()),"Atenção",IF(O88="Entregue","Concluída","Em andamento")))</f>
        <v/>
      </c>
      <c r="AB88" s="12">
        <f>IF(L88="","",IFERROR(VLOOKUP(L88,'Cadastros'!$A$4:$E$103,3,FALSE),""))</f>
        <v/>
      </c>
    </row>
    <row r="89">
      <c r="A89" s="4" t="n"/>
      <c r="B89" s="5" t="n"/>
      <c r="C89" s="5" t="n"/>
      <c r="D89" s="5" t="n"/>
      <c r="E89" s="6" t="n"/>
      <c r="F89" s="6" t="n"/>
      <c r="G89" s="6" t="n"/>
      <c r="H89" s="4" t="n"/>
      <c r="I89" s="6" t="n"/>
      <c r="J89" s="4" t="n"/>
      <c r="K89" s="7" t="n"/>
      <c r="L89" s="6" t="n"/>
      <c r="M89" s="6" t="n"/>
      <c r="N89" s="6" t="n"/>
      <c r="O89" s="4" t="n"/>
      <c r="P89" s="4" t="n"/>
      <c r="Q89" s="8">
        <f>IF(L89="","",IFERROR(VLOOKUP(L89,'Cadastros'!$A$4:$E$103,4,FALSE),0))</f>
        <v/>
      </c>
      <c r="R89" s="9" t="n"/>
      <c r="S89" s="9" t="n"/>
      <c r="T89" s="8">
        <f>IF(A89="","",SUM(Q89:R89)-S89)</f>
        <v/>
      </c>
      <c r="U89" s="9" t="n"/>
      <c r="V89" s="8">
        <f>IF(A89="","",T89-U89)</f>
        <v/>
      </c>
      <c r="W89" s="10">
        <f>IF(A89="","",IFERROR(V89/T89,0))</f>
        <v/>
      </c>
      <c r="X89" s="11">
        <f>IF(A89="","",IF(O89="Entregue",IFERROR(D89-B89,""),IFERROR(TODAY()-B89,"")))</f>
        <v/>
      </c>
      <c r="Y89" s="4" t="n"/>
      <c r="Z89" s="6" t="n"/>
      <c r="AA89" s="11">
        <f>IF(A89="","",IF(AND(O89&lt;&gt;"Entregue",O89&lt;&gt;"Cancelada",C89&lt;&gt;"",C89&lt;TODAY()),"Atenção",IF(O89="Entregue","Concluída","Em andamento")))</f>
        <v/>
      </c>
      <c r="AB89" s="12">
        <f>IF(L89="","",IFERROR(VLOOKUP(L89,'Cadastros'!$A$4:$E$103,3,FALSE),""))</f>
        <v/>
      </c>
    </row>
    <row r="90">
      <c r="A90" s="4" t="n"/>
      <c r="B90" s="5" t="n"/>
      <c r="C90" s="5" t="n"/>
      <c r="D90" s="5" t="n"/>
      <c r="E90" s="6" t="n"/>
      <c r="F90" s="6" t="n"/>
      <c r="G90" s="6" t="n"/>
      <c r="H90" s="4" t="n"/>
      <c r="I90" s="6" t="n"/>
      <c r="J90" s="4" t="n"/>
      <c r="K90" s="7" t="n"/>
      <c r="L90" s="6" t="n"/>
      <c r="M90" s="6" t="n"/>
      <c r="N90" s="6" t="n"/>
      <c r="O90" s="4" t="n"/>
      <c r="P90" s="4" t="n"/>
      <c r="Q90" s="8">
        <f>IF(L90="","",IFERROR(VLOOKUP(L90,'Cadastros'!$A$4:$E$103,4,FALSE),0))</f>
        <v/>
      </c>
      <c r="R90" s="9" t="n"/>
      <c r="S90" s="9" t="n"/>
      <c r="T90" s="8">
        <f>IF(A90="","",SUM(Q90:R90)-S90)</f>
        <v/>
      </c>
      <c r="U90" s="9" t="n"/>
      <c r="V90" s="8">
        <f>IF(A90="","",T90-U90)</f>
        <v/>
      </c>
      <c r="W90" s="10">
        <f>IF(A90="","",IFERROR(V90/T90,0))</f>
        <v/>
      </c>
      <c r="X90" s="11">
        <f>IF(A90="","",IF(O90="Entregue",IFERROR(D90-B90,""),IFERROR(TODAY()-B90,"")))</f>
        <v/>
      </c>
      <c r="Y90" s="4" t="n"/>
      <c r="Z90" s="6" t="n"/>
      <c r="AA90" s="11">
        <f>IF(A90="","",IF(AND(O90&lt;&gt;"Entregue",O90&lt;&gt;"Cancelada",C90&lt;&gt;"",C90&lt;TODAY()),"Atenção",IF(O90="Entregue","Concluída","Em andamento")))</f>
        <v/>
      </c>
      <c r="AB90" s="12">
        <f>IF(L90="","",IFERROR(VLOOKUP(L90,'Cadastros'!$A$4:$E$103,3,FALSE),""))</f>
        <v/>
      </c>
    </row>
    <row r="91">
      <c r="A91" s="4" t="n"/>
      <c r="B91" s="5" t="n"/>
      <c r="C91" s="5" t="n"/>
      <c r="D91" s="5" t="n"/>
      <c r="E91" s="6" t="n"/>
      <c r="F91" s="6" t="n"/>
      <c r="G91" s="6" t="n"/>
      <c r="H91" s="4" t="n"/>
      <c r="I91" s="6" t="n"/>
      <c r="J91" s="4" t="n"/>
      <c r="K91" s="7" t="n"/>
      <c r="L91" s="6" t="n"/>
      <c r="M91" s="6" t="n"/>
      <c r="N91" s="6" t="n"/>
      <c r="O91" s="4" t="n"/>
      <c r="P91" s="4" t="n"/>
      <c r="Q91" s="8">
        <f>IF(L91="","",IFERROR(VLOOKUP(L91,'Cadastros'!$A$4:$E$103,4,FALSE),0))</f>
        <v/>
      </c>
      <c r="R91" s="9" t="n"/>
      <c r="S91" s="9" t="n"/>
      <c r="T91" s="8">
        <f>IF(A91="","",SUM(Q91:R91)-S91)</f>
        <v/>
      </c>
      <c r="U91" s="9" t="n"/>
      <c r="V91" s="8">
        <f>IF(A91="","",T91-U91)</f>
        <v/>
      </c>
      <c r="W91" s="10">
        <f>IF(A91="","",IFERROR(V91/T91,0))</f>
        <v/>
      </c>
      <c r="X91" s="11">
        <f>IF(A91="","",IF(O91="Entregue",IFERROR(D91-B91,""),IFERROR(TODAY()-B91,"")))</f>
        <v/>
      </c>
      <c r="Y91" s="4" t="n"/>
      <c r="Z91" s="6" t="n"/>
      <c r="AA91" s="11">
        <f>IF(A91="","",IF(AND(O91&lt;&gt;"Entregue",O91&lt;&gt;"Cancelada",C91&lt;&gt;"",C91&lt;TODAY()),"Atenção",IF(O91="Entregue","Concluída","Em andamento")))</f>
        <v/>
      </c>
      <c r="AB91" s="12">
        <f>IF(L91="","",IFERROR(VLOOKUP(L91,'Cadastros'!$A$4:$E$103,3,FALSE),""))</f>
        <v/>
      </c>
    </row>
    <row r="92">
      <c r="A92" s="4" t="n"/>
      <c r="B92" s="5" t="n"/>
      <c r="C92" s="5" t="n"/>
      <c r="D92" s="5" t="n"/>
      <c r="E92" s="6" t="n"/>
      <c r="F92" s="6" t="n"/>
      <c r="G92" s="6" t="n"/>
      <c r="H92" s="4" t="n"/>
      <c r="I92" s="6" t="n"/>
      <c r="J92" s="4" t="n"/>
      <c r="K92" s="7" t="n"/>
      <c r="L92" s="6" t="n"/>
      <c r="M92" s="6" t="n"/>
      <c r="N92" s="6" t="n"/>
      <c r="O92" s="4" t="n"/>
      <c r="P92" s="4" t="n"/>
      <c r="Q92" s="8">
        <f>IF(L92="","",IFERROR(VLOOKUP(L92,'Cadastros'!$A$4:$E$103,4,FALSE),0))</f>
        <v/>
      </c>
      <c r="R92" s="9" t="n"/>
      <c r="S92" s="9" t="n"/>
      <c r="T92" s="8">
        <f>IF(A92="","",SUM(Q92:R92)-S92)</f>
        <v/>
      </c>
      <c r="U92" s="9" t="n"/>
      <c r="V92" s="8">
        <f>IF(A92="","",T92-U92)</f>
        <v/>
      </c>
      <c r="W92" s="10">
        <f>IF(A92="","",IFERROR(V92/T92,0))</f>
        <v/>
      </c>
      <c r="X92" s="11">
        <f>IF(A92="","",IF(O92="Entregue",IFERROR(D92-B92,""),IFERROR(TODAY()-B92,"")))</f>
        <v/>
      </c>
      <c r="Y92" s="4" t="n"/>
      <c r="Z92" s="6" t="n"/>
      <c r="AA92" s="11">
        <f>IF(A92="","",IF(AND(O92&lt;&gt;"Entregue",O92&lt;&gt;"Cancelada",C92&lt;&gt;"",C92&lt;TODAY()),"Atenção",IF(O92="Entregue","Concluída","Em andamento")))</f>
        <v/>
      </c>
      <c r="AB92" s="12">
        <f>IF(L92="","",IFERROR(VLOOKUP(L92,'Cadastros'!$A$4:$E$103,3,FALSE),""))</f>
        <v/>
      </c>
    </row>
    <row r="93">
      <c r="A93" s="4" t="n"/>
      <c r="B93" s="5" t="n"/>
      <c r="C93" s="5" t="n"/>
      <c r="D93" s="5" t="n"/>
      <c r="E93" s="6" t="n"/>
      <c r="F93" s="6" t="n"/>
      <c r="G93" s="6" t="n"/>
      <c r="H93" s="4" t="n"/>
      <c r="I93" s="6" t="n"/>
      <c r="J93" s="4" t="n"/>
      <c r="K93" s="7" t="n"/>
      <c r="L93" s="6" t="n"/>
      <c r="M93" s="6" t="n"/>
      <c r="N93" s="6" t="n"/>
      <c r="O93" s="4" t="n"/>
      <c r="P93" s="4" t="n"/>
      <c r="Q93" s="8">
        <f>IF(L93="","",IFERROR(VLOOKUP(L93,'Cadastros'!$A$4:$E$103,4,FALSE),0))</f>
        <v/>
      </c>
      <c r="R93" s="9" t="n"/>
      <c r="S93" s="9" t="n"/>
      <c r="T93" s="8">
        <f>IF(A93="","",SUM(Q93:R93)-S93)</f>
        <v/>
      </c>
      <c r="U93" s="9" t="n"/>
      <c r="V93" s="8">
        <f>IF(A93="","",T93-U93)</f>
        <v/>
      </c>
      <c r="W93" s="10">
        <f>IF(A93="","",IFERROR(V93/T93,0))</f>
        <v/>
      </c>
      <c r="X93" s="11">
        <f>IF(A93="","",IF(O93="Entregue",IFERROR(D93-B93,""),IFERROR(TODAY()-B93,"")))</f>
        <v/>
      </c>
      <c r="Y93" s="4" t="n"/>
      <c r="Z93" s="6" t="n"/>
      <c r="AA93" s="11">
        <f>IF(A93="","",IF(AND(O93&lt;&gt;"Entregue",O93&lt;&gt;"Cancelada",C93&lt;&gt;"",C93&lt;TODAY()),"Atenção",IF(O93="Entregue","Concluída","Em andamento")))</f>
        <v/>
      </c>
      <c r="AB93" s="12">
        <f>IF(L93="","",IFERROR(VLOOKUP(L93,'Cadastros'!$A$4:$E$103,3,FALSE),""))</f>
        <v/>
      </c>
    </row>
    <row r="94">
      <c r="A94" s="4" t="n"/>
      <c r="B94" s="5" t="n"/>
      <c r="C94" s="5" t="n"/>
      <c r="D94" s="5" t="n"/>
      <c r="E94" s="6" t="n"/>
      <c r="F94" s="6" t="n"/>
      <c r="G94" s="6" t="n"/>
      <c r="H94" s="4" t="n"/>
      <c r="I94" s="6" t="n"/>
      <c r="J94" s="4" t="n"/>
      <c r="K94" s="7" t="n"/>
      <c r="L94" s="6" t="n"/>
      <c r="M94" s="6" t="n"/>
      <c r="N94" s="6" t="n"/>
      <c r="O94" s="4" t="n"/>
      <c r="P94" s="4" t="n"/>
      <c r="Q94" s="8">
        <f>IF(L94="","",IFERROR(VLOOKUP(L94,'Cadastros'!$A$4:$E$103,4,FALSE),0))</f>
        <v/>
      </c>
      <c r="R94" s="9" t="n"/>
      <c r="S94" s="9" t="n"/>
      <c r="T94" s="8">
        <f>IF(A94="","",SUM(Q94:R94)-S94)</f>
        <v/>
      </c>
      <c r="U94" s="9" t="n"/>
      <c r="V94" s="8">
        <f>IF(A94="","",T94-U94)</f>
        <v/>
      </c>
      <c r="W94" s="10">
        <f>IF(A94="","",IFERROR(V94/T94,0))</f>
        <v/>
      </c>
      <c r="X94" s="11">
        <f>IF(A94="","",IF(O94="Entregue",IFERROR(D94-B94,""),IFERROR(TODAY()-B94,"")))</f>
        <v/>
      </c>
      <c r="Y94" s="4" t="n"/>
      <c r="Z94" s="6" t="n"/>
      <c r="AA94" s="11">
        <f>IF(A94="","",IF(AND(O94&lt;&gt;"Entregue",O94&lt;&gt;"Cancelada",C94&lt;&gt;"",C94&lt;TODAY()),"Atenção",IF(O94="Entregue","Concluída","Em andamento")))</f>
        <v/>
      </c>
      <c r="AB94" s="12">
        <f>IF(L94="","",IFERROR(VLOOKUP(L94,'Cadastros'!$A$4:$E$103,3,FALSE),""))</f>
        <v/>
      </c>
    </row>
    <row r="95">
      <c r="A95" s="4" t="n"/>
      <c r="B95" s="5" t="n"/>
      <c r="C95" s="5" t="n"/>
      <c r="D95" s="5" t="n"/>
      <c r="E95" s="6" t="n"/>
      <c r="F95" s="6" t="n"/>
      <c r="G95" s="6" t="n"/>
      <c r="H95" s="4" t="n"/>
      <c r="I95" s="6" t="n"/>
      <c r="J95" s="4" t="n"/>
      <c r="K95" s="7" t="n"/>
      <c r="L95" s="6" t="n"/>
      <c r="M95" s="6" t="n"/>
      <c r="N95" s="6" t="n"/>
      <c r="O95" s="4" t="n"/>
      <c r="P95" s="4" t="n"/>
      <c r="Q95" s="8">
        <f>IF(L95="","",IFERROR(VLOOKUP(L95,'Cadastros'!$A$4:$E$103,4,FALSE),0))</f>
        <v/>
      </c>
      <c r="R95" s="9" t="n"/>
      <c r="S95" s="9" t="n"/>
      <c r="T95" s="8">
        <f>IF(A95="","",SUM(Q95:R95)-S95)</f>
        <v/>
      </c>
      <c r="U95" s="9" t="n"/>
      <c r="V95" s="8">
        <f>IF(A95="","",T95-U95)</f>
        <v/>
      </c>
      <c r="W95" s="10">
        <f>IF(A95="","",IFERROR(V95/T95,0))</f>
        <v/>
      </c>
      <c r="X95" s="11">
        <f>IF(A95="","",IF(O95="Entregue",IFERROR(D95-B95,""),IFERROR(TODAY()-B95,"")))</f>
        <v/>
      </c>
      <c r="Y95" s="4" t="n"/>
      <c r="Z95" s="6" t="n"/>
      <c r="AA95" s="11">
        <f>IF(A95="","",IF(AND(O95&lt;&gt;"Entregue",O95&lt;&gt;"Cancelada",C95&lt;&gt;"",C95&lt;TODAY()),"Atenção",IF(O95="Entregue","Concluída","Em andamento")))</f>
        <v/>
      </c>
      <c r="AB95" s="12">
        <f>IF(L95="","",IFERROR(VLOOKUP(L95,'Cadastros'!$A$4:$E$103,3,FALSE),""))</f>
        <v/>
      </c>
    </row>
    <row r="96">
      <c r="A96" s="4" t="n"/>
      <c r="B96" s="5" t="n"/>
      <c r="C96" s="5" t="n"/>
      <c r="D96" s="5" t="n"/>
      <c r="E96" s="6" t="n"/>
      <c r="F96" s="6" t="n"/>
      <c r="G96" s="6" t="n"/>
      <c r="H96" s="4" t="n"/>
      <c r="I96" s="6" t="n"/>
      <c r="J96" s="4" t="n"/>
      <c r="K96" s="7" t="n"/>
      <c r="L96" s="6" t="n"/>
      <c r="M96" s="6" t="n"/>
      <c r="N96" s="6" t="n"/>
      <c r="O96" s="4" t="n"/>
      <c r="P96" s="4" t="n"/>
      <c r="Q96" s="8">
        <f>IF(L96="","",IFERROR(VLOOKUP(L96,'Cadastros'!$A$4:$E$103,4,FALSE),0))</f>
        <v/>
      </c>
      <c r="R96" s="9" t="n"/>
      <c r="S96" s="9" t="n"/>
      <c r="T96" s="8">
        <f>IF(A96="","",SUM(Q96:R96)-S96)</f>
        <v/>
      </c>
      <c r="U96" s="9" t="n"/>
      <c r="V96" s="8">
        <f>IF(A96="","",T96-U96)</f>
        <v/>
      </c>
      <c r="W96" s="10">
        <f>IF(A96="","",IFERROR(V96/T96,0))</f>
        <v/>
      </c>
      <c r="X96" s="11">
        <f>IF(A96="","",IF(O96="Entregue",IFERROR(D96-B96,""),IFERROR(TODAY()-B96,"")))</f>
        <v/>
      </c>
      <c r="Y96" s="4" t="n"/>
      <c r="Z96" s="6" t="n"/>
      <c r="AA96" s="11">
        <f>IF(A96="","",IF(AND(O96&lt;&gt;"Entregue",O96&lt;&gt;"Cancelada",C96&lt;&gt;"",C96&lt;TODAY()),"Atenção",IF(O96="Entregue","Concluída","Em andamento")))</f>
        <v/>
      </c>
      <c r="AB96" s="12">
        <f>IF(L96="","",IFERROR(VLOOKUP(L96,'Cadastros'!$A$4:$E$103,3,FALSE),""))</f>
        <v/>
      </c>
    </row>
    <row r="97">
      <c r="A97" s="4" t="n"/>
      <c r="B97" s="5" t="n"/>
      <c r="C97" s="5" t="n"/>
      <c r="D97" s="5" t="n"/>
      <c r="E97" s="6" t="n"/>
      <c r="F97" s="6" t="n"/>
      <c r="G97" s="6" t="n"/>
      <c r="H97" s="4" t="n"/>
      <c r="I97" s="6" t="n"/>
      <c r="J97" s="4" t="n"/>
      <c r="K97" s="7" t="n"/>
      <c r="L97" s="6" t="n"/>
      <c r="M97" s="6" t="n"/>
      <c r="N97" s="6" t="n"/>
      <c r="O97" s="4" t="n"/>
      <c r="P97" s="4" t="n"/>
      <c r="Q97" s="8">
        <f>IF(L97="","",IFERROR(VLOOKUP(L97,'Cadastros'!$A$4:$E$103,4,FALSE),0))</f>
        <v/>
      </c>
      <c r="R97" s="9" t="n"/>
      <c r="S97" s="9" t="n"/>
      <c r="T97" s="8">
        <f>IF(A97="","",SUM(Q97:R97)-S97)</f>
        <v/>
      </c>
      <c r="U97" s="9" t="n"/>
      <c r="V97" s="8">
        <f>IF(A97="","",T97-U97)</f>
        <v/>
      </c>
      <c r="W97" s="10">
        <f>IF(A97="","",IFERROR(V97/T97,0))</f>
        <v/>
      </c>
      <c r="X97" s="11">
        <f>IF(A97="","",IF(O97="Entregue",IFERROR(D97-B97,""),IFERROR(TODAY()-B97,"")))</f>
        <v/>
      </c>
      <c r="Y97" s="4" t="n"/>
      <c r="Z97" s="6" t="n"/>
      <c r="AA97" s="11">
        <f>IF(A97="","",IF(AND(O97&lt;&gt;"Entregue",O97&lt;&gt;"Cancelada",C97&lt;&gt;"",C97&lt;TODAY()),"Atenção",IF(O97="Entregue","Concluída","Em andamento")))</f>
        <v/>
      </c>
      <c r="AB97" s="12">
        <f>IF(L97="","",IFERROR(VLOOKUP(L97,'Cadastros'!$A$4:$E$103,3,FALSE),""))</f>
        <v/>
      </c>
    </row>
    <row r="98">
      <c r="A98" s="4" t="n"/>
      <c r="B98" s="5" t="n"/>
      <c r="C98" s="5" t="n"/>
      <c r="D98" s="5" t="n"/>
      <c r="E98" s="6" t="n"/>
      <c r="F98" s="6" t="n"/>
      <c r="G98" s="6" t="n"/>
      <c r="H98" s="4" t="n"/>
      <c r="I98" s="6" t="n"/>
      <c r="J98" s="4" t="n"/>
      <c r="K98" s="7" t="n"/>
      <c r="L98" s="6" t="n"/>
      <c r="M98" s="6" t="n"/>
      <c r="N98" s="6" t="n"/>
      <c r="O98" s="4" t="n"/>
      <c r="P98" s="4" t="n"/>
      <c r="Q98" s="8">
        <f>IF(L98="","",IFERROR(VLOOKUP(L98,'Cadastros'!$A$4:$E$103,4,FALSE),0))</f>
        <v/>
      </c>
      <c r="R98" s="9" t="n"/>
      <c r="S98" s="9" t="n"/>
      <c r="T98" s="8">
        <f>IF(A98="","",SUM(Q98:R98)-S98)</f>
        <v/>
      </c>
      <c r="U98" s="9" t="n"/>
      <c r="V98" s="8">
        <f>IF(A98="","",T98-U98)</f>
        <v/>
      </c>
      <c r="W98" s="10">
        <f>IF(A98="","",IFERROR(V98/T98,0))</f>
        <v/>
      </c>
      <c r="X98" s="11">
        <f>IF(A98="","",IF(O98="Entregue",IFERROR(D98-B98,""),IFERROR(TODAY()-B98,"")))</f>
        <v/>
      </c>
      <c r="Y98" s="4" t="n"/>
      <c r="Z98" s="6" t="n"/>
      <c r="AA98" s="11">
        <f>IF(A98="","",IF(AND(O98&lt;&gt;"Entregue",O98&lt;&gt;"Cancelada",C98&lt;&gt;"",C98&lt;TODAY()),"Atenção",IF(O98="Entregue","Concluída","Em andamento")))</f>
        <v/>
      </c>
      <c r="AB98" s="12">
        <f>IF(L98="","",IFERROR(VLOOKUP(L98,'Cadastros'!$A$4:$E$103,3,FALSE),""))</f>
        <v/>
      </c>
    </row>
    <row r="99">
      <c r="A99" s="4" t="n"/>
      <c r="B99" s="5" t="n"/>
      <c r="C99" s="5" t="n"/>
      <c r="D99" s="5" t="n"/>
      <c r="E99" s="6" t="n"/>
      <c r="F99" s="6" t="n"/>
      <c r="G99" s="6" t="n"/>
      <c r="H99" s="4" t="n"/>
      <c r="I99" s="6" t="n"/>
      <c r="J99" s="4" t="n"/>
      <c r="K99" s="7" t="n"/>
      <c r="L99" s="6" t="n"/>
      <c r="M99" s="6" t="n"/>
      <c r="N99" s="6" t="n"/>
      <c r="O99" s="4" t="n"/>
      <c r="P99" s="4" t="n"/>
      <c r="Q99" s="8">
        <f>IF(L99="","",IFERROR(VLOOKUP(L99,'Cadastros'!$A$4:$E$103,4,FALSE),0))</f>
        <v/>
      </c>
      <c r="R99" s="9" t="n"/>
      <c r="S99" s="9" t="n"/>
      <c r="T99" s="8">
        <f>IF(A99="","",SUM(Q99:R99)-S99)</f>
        <v/>
      </c>
      <c r="U99" s="9" t="n"/>
      <c r="V99" s="8">
        <f>IF(A99="","",T99-U99)</f>
        <v/>
      </c>
      <c r="W99" s="10">
        <f>IF(A99="","",IFERROR(V99/T99,0))</f>
        <v/>
      </c>
      <c r="X99" s="11">
        <f>IF(A99="","",IF(O99="Entregue",IFERROR(D99-B99,""),IFERROR(TODAY()-B99,"")))</f>
        <v/>
      </c>
      <c r="Y99" s="4" t="n"/>
      <c r="Z99" s="6" t="n"/>
      <c r="AA99" s="11">
        <f>IF(A99="","",IF(AND(O99&lt;&gt;"Entregue",O99&lt;&gt;"Cancelada",C99&lt;&gt;"",C99&lt;TODAY()),"Atenção",IF(O99="Entregue","Concluída","Em andamento")))</f>
        <v/>
      </c>
      <c r="AB99" s="12">
        <f>IF(L99="","",IFERROR(VLOOKUP(L99,'Cadastros'!$A$4:$E$103,3,FALSE),""))</f>
        <v/>
      </c>
    </row>
    <row r="100">
      <c r="A100" s="4" t="n"/>
      <c r="B100" s="5" t="n"/>
      <c r="C100" s="5" t="n"/>
      <c r="D100" s="5" t="n"/>
      <c r="E100" s="6" t="n"/>
      <c r="F100" s="6" t="n"/>
      <c r="G100" s="6" t="n"/>
      <c r="H100" s="4" t="n"/>
      <c r="I100" s="6" t="n"/>
      <c r="J100" s="4" t="n"/>
      <c r="K100" s="7" t="n"/>
      <c r="L100" s="6" t="n"/>
      <c r="M100" s="6" t="n"/>
      <c r="N100" s="6" t="n"/>
      <c r="O100" s="4" t="n"/>
      <c r="P100" s="4" t="n"/>
      <c r="Q100" s="8">
        <f>IF(L100="","",IFERROR(VLOOKUP(L100,'Cadastros'!$A$4:$E$103,4,FALSE),0))</f>
        <v/>
      </c>
      <c r="R100" s="9" t="n"/>
      <c r="S100" s="9" t="n"/>
      <c r="T100" s="8">
        <f>IF(A100="","",SUM(Q100:R100)-S100)</f>
        <v/>
      </c>
      <c r="U100" s="9" t="n"/>
      <c r="V100" s="8">
        <f>IF(A100="","",T100-U100)</f>
        <v/>
      </c>
      <c r="W100" s="10">
        <f>IF(A100="","",IFERROR(V100/T100,0))</f>
        <v/>
      </c>
      <c r="X100" s="11">
        <f>IF(A100="","",IF(O100="Entregue",IFERROR(D100-B100,""),IFERROR(TODAY()-B100,"")))</f>
        <v/>
      </c>
      <c r="Y100" s="4" t="n"/>
      <c r="Z100" s="6" t="n"/>
      <c r="AA100" s="11">
        <f>IF(A100="","",IF(AND(O100&lt;&gt;"Entregue",O100&lt;&gt;"Cancelada",C100&lt;&gt;"",C100&lt;TODAY()),"Atenção",IF(O100="Entregue","Concluída","Em andamento")))</f>
        <v/>
      </c>
      <c r="AB100" s="12">
        <f>IF(L100="","",IFERROR(VLOOKUP(L100,'Cadastros'!$A$4:$E$103,3,FALSE),""))</f>
        <v/>
      </c>
    </row>
    <row r="101">
      <c r="A101" s="4" t="n"/>
      <c r="B101" s="5" t="n"/>
      <c r="C101" s="5" t="n"/>
      <c r="D101" s="5" t="n"/>
      <c r="E101" s="6" t="n"/>
      <c r="F101" s="6" t="n"/>
      <c r="G101" s="6" t="n"/>
      <c r="H101" s="4" t="n"/>
      <c r="I101" s="6" t="n"/>
      <c r="J101" s="4" t="n"/>
      <c r="K101" s="7" t="n"/>
      <c r="L101" s="6" t="n"/>
      <c r="M101" s="6" t="n"/>
      <c r="N101" s="6" t="n"/>
      <c r="O101" s="4" t="n"/>
      <c r="P101" s="4" t="n"/>
      <c r="Q101" s="8">
        <f>IF(L101="","",IFERROR(VLOOKUP(L101,'Cadastros'!$A$4:$E$103,4,FALSE),0))</f>
        <v/>
      </c>
      <c r="R101" s="9" t="n"/>
      <c r="S101" s="9" t="n"/>
      <c r="T101" s="8">
        <f>IF(A101="","",SUM(Q101:R101)-S101)</f>
        <v/>
      </c>
      <c r="U101" s="9" t="n"/>
      <c r="V101" s="8">
        <f>IF(A101="","",T101-U101)</f>
        <v/>
      </c>
      <c r="W101" s="10">
        <f>IF(A101="","",IFERROR(V101/T101,0))</f>
        <v/>
      </c>
      <c r="X101" s="11">
        <f>IF(A101="","",IF(O101="Entregue",IFERROR(D101-B101,""),IFERROR(TODAY()-B101,"")))</f>
        <v/>
      </c>
      <c r="Y101" s="4" t="n"/>
      <c r="Z101" s="6" t="n"/>
      <c r="AA101" s="11">
        <f>IF(A101="","",IF(AND(O101&lt;&gt;"Entregue",O101&lt;&gt;"Cancelada",C101&lt;&gt;"",C101&lt;TODAY()),"Atenção",IF(O101="Entregue","Concluída","Em andamento")))</f>
        <v/>
      </c>
      <c r="AB101" s="12">
        <f>IF(L101="","",IFERROR(VLOOKUP(L101,'Cadastros'!$A$4:$E$103,3,FALSE),""))</f>
        <v/>
      </c>
    </row>
    <row r="102">
      <c r="A102" s="4" t="n"/>
      <c r="B102" s="5" t="n"/>
      <c r="C102" s="5" t="n"/>
      <c r="D102" s="5" t="n"/>
      <c r="E102" s="6" t="n"/>
      <c r="F102" s="6" t="n"/>
      <c r="G102" s="6" t="n"/>
      <c r="H102" s="4" t="n"/>
      <c r="I102" s="6" t="n"/>
      <c r="J102" s="4" t="n"/>
      <c r="K102" s="7" t="n"/>
      <c r="L102" s="6" t="n"/>
      <c r="M102" s="6" t="n"/>
      <c r="N102" s="6" t="n"/>
      <c r="O102" s="4" t="n"/>
      <c r="P102" s="4" t="n"/>
      <c r="Q102" s="8">
        <f>IF(L102="","",IFERROR(VLOOKUP(L102,'Cadastros'!$A$4:$E$103,4,FALSE),0))</f>
        <v/>
      </c>
      <c r="R102" s="9" t="n"/>
      <c r="S102" s="9" t="n"/>
      <c r="T102" s="8">
        <f>IF(A102="","",SUM(Q102:R102)-S102)</f>
        <v/>
      </c>
      <c r="U102" s="9" t="n"/>
      <c r="V102" s="8">
        <f>IF(A102="","",T102-U102)</f>
        <v/>
      </c>
      <c r="W102" s="10">
        <f>IF(A102="","",IFERROR(V102/T102,0))</f>
        <v/>
      </c>
      <c r="X102" s="11">
        <f>IF(A102="","",IF(O102="Entregue",IFERROR(D102-B102,""),IFERROR(TODAY()-B102,"")))</f>
        <v/>
      </c>
      <c r="Y102" s="4" t="n"/>
      <c r="Z102" s="6" t="n"/>
      <c r="AA102" s="11">
        <f>IF(A102="","",IF(AND(O102&lt;&gt;"Entregue",O102&lt;&gt;"Cancelada",C102&lt;&gt;"",C102&lt;TODAY()),"Atenção",IF(O102="Entregue","Concluída","Em andamento")))</f>
        <v/>
      </c>
      <c r="AB102" s="12">
        <f>IF(L102="","",IFERROR(VLOOKUP(L102,'Cadastros'!$A$4:$E$103,3,FALSE),""))</f>
        <v/>
      </c>
    </row>
    <row r="103">
      <c r="A103" s="4" t="n"/>
      <c r="B103" s="5" t="n"/>
      <c r="C103" s="5" t="n"/>
      <c r="D103" s="5" t="n"/>
      <c r="E103" s="6" t="n"/>
      <c r="F103" s="6" t="n"/>
      <c r="G103" s="6" t="n"/>
      <c r="H103" s="4" t="n"/>
      <c r="I103" s="6" t="n"/>
      <c r="J103" s="4" t="n"/>
      <c r="K103" s="7" t="n"/>
      <c r="L103" s="6" t="n"/>
      <c r="M103" s="6" t="n"/>
      <c r="N103" s="6" t="n"/>
      <c r="O103" s="4" t="n"/>
      <c r="P103" s="4" t="n"/>
      <c r="Q103" s="8">
        <f>IF(L103="","",IFERROR(VLOOKUP(L103,'Cadastros'!$A$4:$E$103,4,FALSE),0))</f>
        <v/>
      </c>
      <c r="R103" s="9" t="n"/>
      <c r="S103" s="9" t="n"/>
      <c r="T103" s="8">
        <f>IF(A103="","",SUM(Q103:R103)-S103)</f>
        <v/>
      </c>
      <c r="U103" s="9" t="n"/>
      <c r="V103" s="8">
        <f>IF(A103="","",T103-U103)</f>
        <v/>
      </c>
      <c r="W103" s="10">
        <f>IF(A103="","",IFERROR(V103/T103,0))</f>
        <v/>
      </c>
      <c r="X103" s="11">
        <f>IF(A103="","",IF(O103="Entregue",IFERROR(D103-B103,""),IFERROR(TODAY()-B103,"")))</f>
        <v/>
      </c>
      <c r="Y103" s="4" t="n"/>
      <c r="Z103" s="6" t="n"/>
      <c r="AA103" s="11">
        <f>IF(A103="","",IF(AND(O103&lt;&gt;"Entregue",O103&lt;&gt;"Cancelada",C103&lt;&gt;"",C103&lt;TODAY()),"Atenção",IF(O103="Entregue","Concluída","Em andamento")))</f>
        <v/>
      </c>
      <c r="AB103" s="12">
        <f>IF(L103="","",IFERROR(VLOOKUP(L103,'Cadastros'!$A$4:$E$103,3,FALSE),""))</f>
        <v/>
      </c>
    </row>
  </sheetData>
  <autoFilter ref="A3:AB103"/>
  <mergeCells count="1">
    <mergeCell ref="A1:AB1"/>
  </mergeCells>
  <conditionalFormatting sqref="O4:O103">
    <cfRule type="expression" priority="1" dxfId="0" stopIfTrue="1">
      <formula>$O4="Atrasada"</formula>
    </cfRule>
  </conditionalFormatting>
  <conditionalFormatting sqref="AA4:AA103">
    <cfRule type="expression" priority="2" dxfId="0" stopIfTrue="1">
      <formula>$AA4="Atenção"</formula>
    </cfRule>
  </conditionalFormatting>
  <conditionalFormatting sqref="V4:V103">
    <cfRule type="expression" priority="3" dxfId="1" stopIfTrue="1">
      <formula>$V4&gt;0</formula>
    </cfRule>
    <cfRule type="expression" priority="5" dxfId="0" stopIfTrue="1">
      <formula>$V4&lt;0</formula>
    </cfRule>
  </conditionalFormatting>
  <conditionalFormatting sqref="W4:W103">
    <cfRule type="expression" priority="4" dxfId="1" stopIfTrue="1">
      <formula>$W4&gt;0</formula>
    </cfRule>
    <cfRule type="expression" priority="6" dxfId="0" stopIfTrue="1">
      <formula>$W4&lt;0</formula>
    </cfRule>
  </conditionalFormatting>
  <dataValidations count="12">
    <dataValidation sqref="O4:O103" showErrorMessage="1" showInputMessage="1" allowBlank="1" type="list">
      <formula1>='Cadastros'!$G$4:$G$10</formula1>
    </dataValidation>
    <dataValidation sqref="L4:L103" showErrorMessage="1" showInputMessage="1" allowBlank="1" type="list">
      <formula1>='Cadastros'!$A$4:$A$103</formula1>
    </dataValidation>
    <dataValidation sqref="M4:M103" showErrorMessage="1" showInputMessage="1" allowBlank="1" type="list">
      <formula1>='Cadastros'!$H$4:$H$10</formula1>
    </dataValidation>
    <dataValidation sqref="N4:N103" showErrorMessage="1" showInputMessage="1" allowBlank="1" type="list">
      <formula1>='Cadastros'!$I$4:$I$10</formula1>
    </dataValidation>
    <dataValidation sqref="P4:P103" showErrorMessage="1" showInputMessage="1" allowBlank="1" type="list">
      <formula1>='Cadastros'!$J$4:$J$9</formula1>
    </dataValidation>
    <dataValidation sqref="F4:F103" showErrorMessage="1" showInputMessage="1" allowBlank="1" type="list">
      <formula1>='Cadastros'!$K$4:$K$13</formula1>
    </dataValidation>
    <dataValidation sqref="Y4:Y103" showErrorMessage="1" showInputMessage="1" allowBlank="1" type="list">
      <formula1>"1,2,3,4,5"</formula1>
    </dataValidation>
    <dataValidation sqref="J4:J103" showErrorMessage="1" showInputMessage="1" allowBlank="1" type="whole" operator="between">
      <formula1>1900</formula1>
      <formula2>2100</formula2>
    </dataValidation>
    <dataValidation sqref="K4:K103" showErrorMessage="1" showInputMessage="1" allowBlank="1" type="whole" operator="greaterThanOrEqual">
      <formula1>0</formula1>
    </dataValidation>
    <dataValidation sqref="R4:R103" showErrorMessage="1" showInputMessage="1" allowBlank="1" type="decimal" operator="greaterThanOrEqual">
      <formula1>0</formula1>
    </dataValidation>
    <dataValidation sqref="S4:S103" showErrorMessage="1" showInputMessage="1" allowBlank="1" type="decimal" operator="greaterThanOrEqual">
      <formula1>0</formula1>
    </dataValidation>
    <dataValidation sqref="U4:U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3" customWidth="1" min="3" max="3"/>
    <col width="18" customWidth="1" min="4" max="4"/>
    <col width="17" customWidth="1" min="5" max="5"/>
    <col width="3" customWidth="1" min="6" max="6"/>
    <col width="25" customWidth="1" min="7" max="7"/>
    <col width="16" customWidth="1" min="8" max="8"/>
    <col width="21" customWidth="1" min="9" max="9"/>
    <col width="24" customWidth="1" min="10" max="10"/>
    <col width="18" customWidth="1" min="11" max="11"/>
  </cols>
  <sheetData>
    <row r="1" ht="28" customHeight="1">
      <c r="A1" s="1" t="inlineStr">
        <is>
          <t>Cadastros e Preços de Referência</t>
        </is>
      </c>
    </row>
    <row r="2">
      <c r="A2" s="2" t="inlineStr">
        <is>
          <t>Inclua novos serviços e mantenha as listas auxiliares atualizadas para apoiar o preenchimento das ordens.</t>
        </is>
      </c>
    </row>
    <row r="3" ht="30" customHeight="1">
      <c r="A3" s="3" t="inlineStr">
        <is>
          <t>Serviço</t>
        </is>
      </c>
      <c r="B3" s="3" t="inlineStr">
        <is>
          <t>Categoria</t>
        </is>
      </c>
      <c r="C3" s="3" t="inlineStr">
        <is>
          <t>Tempo Estimado (horas)</t>
        </is>
      </c>
      <c r="D3" s="3" t="inlineStr">
        <is>
          <t>Preço Referência</t>
        </is>
      </c>
      <c r="E3" s="3" t="inlineStr">
        <is>
          <t>Custo Estimado</t>
        </is>
      </c>
      <c r="G3" s="3" t="inlineStr">
        <is>
          <t>Status</t>
        </is>
      </c>
      <c r="H3" s="3" t="inlineStr">
        <is>
          <t>Categorias</t>
        </is>
      </c>
      <c r="I3" s="3" t="inlineStr">
        <is>
          <t>Mecânicos</t>
        </is>
      </c>
      <c r="J3" s="3" t="inlineStr">
        <is>
          <t>Formas de Pagamento</t>
        </is>
      </c>
      <c r="K3" s="3" t="inlineStr">
        <is>
          <t>Cidades</t>
        </is>
      </c>
    </row>
    <row r="4">
      <c r="A4" s="6" t="inlineStr">
        <is>
          <t>troca de óleo</t>
        </is>
      </c>
      <c r="B4" s="6" t="inlineStr">
        <is>
          <t>Preventiva</t>
        </is>
      </c>
      <c r="C4" s="13" t="n">
        <v>1</v>
      </c>
      <c r="D4" s="14" t="n">
        <v>180</v>
      </c>
      <c r="E4" s="14" t="n">
        <v>85</v>
      </c>
      <c r="G4" s="15" t="inlineStr">
        <is>
          <t>Orçamento</t>
        </is>
      </c>
      <c r="H4" s="15" t="inlineStr">
        <is>
          <t>Preventiva</t>
        </is>
      </c>
      <c r="I4" s="15" t="inlineStr">
        <is>
          <t>Marcos Lima</t>
        </is>
      </c>
      <c r="J4" s="15" t="inlineStr">
        <is>
          <t>Pix</t>
        </is>
      </c>
      <c r="K4" s="15" t="inlineStr">
        <is>
          <t>São Paulo</t>
        </is>
      </c>
    </row>
    <row r="5">
      <c r="A5" s="6" t="inlineStr">
        <is>
          <t>revisão preventiva</t>
        </is>
      </c>
      <c r="B5" s="6" t="inlineStr">
        <is>
          <t>Preventiva</t>
        </is>
      </c>
      <c r="C5" s="13" t="n">
        <v>3.5</v>
      </c>
      <c r="D5" s="14" t="n">
        <v>420</v>
      </c>
      <c r="E5" s="14" t="n">
        <v>190</v>
      </c>
      <c r="G5" s="16" t="inlineStr">
        <is>
          <t>Aguardando aprovação</t>
        </is>
      </c>
      <c r="H5" s="16" t="inlineStr">
        <is>
          <t>Freios</t>
        </is>
      </c>
      <c r="I5" s="16" t="inlineStr">
        <is>
          <t>Diego Santos</t>
        </is>
      </c>
      <c r="J5" s="16" t="inlineStr">
        <is>
          <t>Cartão de crédito</t>
        </is>
      </c>
      <c r="K5" s="16" t="inlineStr">
        <is>
          <t>Campinas</t>
        </is>
      </c>
    </row>
    <row r="6">
      <c r="A6" s="6" t="inlineStr">
        <is>
          <t>troca de pastilhas</t>
        </is>
      </c>
      <c r="B6" s="6" t="inlineStr">
        <is>
          <t>Freios</t>
        </is>
      </c>
      <c r="C6" s="13" t="n">
        <v>2</v>
      </c>
      <c r="D6" s="14" t="n">
        <v>350</v>
      </c>
      <c r="E6" s="14" t="n">
        <v>150</v>
      </c>
      <c r="G6" s="15" t="inlineStr">
        <is>
          <t>Em execução</t>
        </is>
      </c>
      <c r="H6" s="15" t="inlineStr">
        <is>
          <t>Suspensão</t>
        </is>
      </c>
      <c r="I6" s="15" t="inlineStr">
        <is>
          <t>Ricardo Alves</t>
        </is>
      </c>
      <c r="J6" s="15" t="inlineStr">
        <is>
          <t>Cartão de débito</t>
        </is>
      </c>
      <c r="K6" s="15" t="inlineStr">
        <is>
          <t>Rio de Janeiro</t>
        </is>
      </c>
    </row>
    <row r="7">
      <c r="A7" s="6" t="inlineStr">
        <is>
          <t>alinhamento e balanceamento</t>
        </is>
      </c>
      <c r="B7" s="6" t="inlineStr">
        <is>
          <t>Suspensão</t>
        </is>
      </c>
      <c r="C7" s="13" t="n">
        <v>1.5</v>
      </c>
      <c r="D7" s="14" t="n">
        <v>180</v>
      </c>
      <c r="E7" s="14" t="n">
        <v>70</v>
      </c>
      <c r="G7" s="16" t="inlineStr">
        <is>
          <t>Aguardando peça</t>
        </is>
      </c>
      <c r="H7" s="16" t="inlineStr">
        <is>
          <t>Diagnóstico</t>
        </is>
      </c>
      <c r="I7" s="16" t="inlineStr">
        <is>
          <t>Paulo Rocha</t>
        </is>
      </c>
      <c r="J7" s="16" t="inlineStr">
        <is>
          <t>Dinheiro</t>
        </is>
      </c>
      <c r="K7" s="16" t="inlineStr">
        <is>
          <t>Belo Horizonte</t>
        </is>
      </c>
    </row>
    <row r="8">
      <c r="A8" s="6" t="inlineStr">
        <is>
          <t>problema no sistema de freios</t>
        </is>
      </c>
      <c r="B8" s="6" t="inlineStr">
        <is>
          <t>Freios</t>
        </is>
      </c>
      <c r="C8" s="13" t="n">
        <v>3</v>
      </c>
      <c r="D8" s="14" t="n">
        <v>520</v>
      </c>
      <c r="E8" s="14" t="n">
        <v>240</v>
      </c>
      <c r="G8" s="15" t="inlineStr">
        <is>
          <t>Pronta</t>
        </is>
      </c>
      <c r="H8" s="15" t="inlineStr">
        <is>
          <t>Elétrica</t>
        </is>
      </c>
      <c r="I8" s="15" t="inlineStr">
        <is>
          <t>André Martins</t>
        </is>
      </c>
      <c r="J8" s="15" t="inlineStr">
        <is>
          <t>Boleto</t>
        </is>
      </c>
      <c r="K8" s="15" t="inlineStr">
        <is>
          <t>Curitiba</t>
        </is>
      </c>
    </row>
    <row r="9">
      <c r="A9" s="6" t="inlineStr">
        <is>
          <t>revisão de 50.000 km</t>
        </is>
      </c>
      <c r="B9" s="6" t="inlineStr">
        <is>
          <t>Preventiva</t>
        </is>
      </c>
      <c r="C9" s="13" t="n">
        <v>5</v>
      </c>
      <c r="D9" s="14" t="n">
        <v>780</v>
      </c>
      <c r="E9" s="14" t="n">
        <v>380</v>
      </c>
      <c r="G9" s="16" t="inlineStr">
        <is>
          <t>Entregue</t>
        </is>
      </c>
      <c r="H9" s="16" t="inlineStr">
        <is>
          <t>Motor</t>
        </is>
      </c>
      <c r="I9" s="16" t="inlineStr">
        <is>
          <t>Bruno Carvalho</t>
        </is>
      </c>
      <c r="J9" s="16" t="inlineStr">
        <is>
          <t>Transferência</t>
        </is>
      </c>
      <c r="K9" s="16" t="inlineStr">
        <is>
          <t>Porto Alegre</t>
        </is>
      </c>
    </row>
    <row r="10">
      <c r="A10" s="6" t="inlineStr">
        <is>
          <t>diagnóstico eletrônico</t>
        </is>
      </c>
      <c r="B10" s="6" t="inlineStr">
        <is>
          <t>Diagnóstico</t>
        </is>
      </c>
      <c r="C10" s="13" t="n">
        <v>1.5</v>
      </c>
      <c r="D10" s="14" t="n">
        <v>220</v>
      </c>
      <c r="E10" s="14" t="n">
        <v>80</v>
      </c>
      <c r="G10" s="15" t="inlineStr">
        <is>
          <t>Cancelada</t>
        </is>
      </c>
      <c r="H10" s="15" t="inlineStr">
        <is>
          <t>Outros</t>
        </is>
      </c>
      <c r="I10" s="15" t="inlineStr">
        <is>
          <t>Felipe Nunes</t>
        </is>
      </c>
      <c r="J10" s="15" t="n"/>
      <c r="K10" s="15" t="inlineStr">
        <is>
          <t>Salvador</t>
        </is>
      </c>
    </row>
    <row r="11">
      <c r="A11" s="6" t="inlineStr">
        <is>
          <t>troca de bateria</t>
        </is>
      </c>
      <c r="B11" s="6" t="inlineStr">
        <is>
          <t>Elétrica</t>
        </is>
      </c>
      <c r="C11" s="13" t="n">
        <v>0.8</v>
      </c>
      <c r="D11" s="14" t="n">
        <v>450</v>
      </c>
      <c r="E11" s="14" t="n">
        <v>280</v>
      </c>
      <c r="G11" s="16" t="n"/>
      <c r="H11" s="16" t="n"/>
      <c r="I11" s="16" t="n"/>
      <c r="J11" s="16" t="n"/>
      <c r="K11" s="16" t="inlineStr">
        <is>
          <t>Recife</t>
        </is>
      </c>
    </row>
    <row r="12">
      <c r="A12" s="6" t="inlineStr">
        <is>
          <t>suspensão dianteira</t>
        </is>
      </c>
      <c r="B12" s="6" t="inlineStr">
        <is>
          <t>Suspensão</t>
        </is>
      </c>
      <c r="C12" s="13" t="n">
        <v>4</v>
      </c>
      <c r="D12" s="14" t="n">
        <v>850</v>
      </c>
      <c r="E12" s="14" t="n">
        <v>420</v>
      </c>
      <c r="G12" s="15" t="n"/>
      <c r="H12" s="15" t="n"/>
      <c r="I12" s="15" t="n"/>
      <c r="J12" s="15" t="n"/>
      <c r="K12" s="15" t="inlineStr">
        <is>
          <t>Fortaleza</t>
        </is>
      </c>
    </row>
    <row r="13">
      <c r="A13" s="6" t="inlineStr">
        <is>
          <t>troca de correia dentada</t>
        </is>
      </c>
      <c r="B13" s="6" t="inlineStr">
        <is>
          <t>Motor</t>
        </is>
      </c>
      <c r="C13" s="13" t="n">
        <v>5.5</v>
      </c>
      <c r="D13" s="14" t="n">
        <v>980</v>
      </c>
      <c r="E13" s="14" t="n">
        <v>500</v>
      </c>
      <c r="G13" s="16" t="n"/>
      <c r="H13" s="16" t="n"/>
      <c r="I13" s="16" t="n"/>
      <c r="J13" s="16" t="n"/>
      <c r="K13" s="16" t="inlineStr">
        <is>
          <t>Brasília</t>
        </is>
      </c>
    </row>
    <row r="14">
      <c r="A14" s="6" t="n"/>
      <c r="B14" s="6" t="n"/>
      <c r="C14" s="13" t="n"/>
      <c r="D14" s="14" t="n"/>
      <c r="E14" s="14" t="n"/>
    </row>
    <row r="15">
      <c r="A15" s="6" t="n"/>
      <c r="B15" s="6" t="n"/>
      <c r="C15" s="13" t="n"/>
      <c r="D15" s="14" t="n"/>
      <c r="E15" s="14" t="n"/>
    </row>
    <row r="16">
      <c r="A16" s="6" t="n"/>
      <c r="B16" s="6" t="n"/>
      <c r="C16" s="13" t="n"/>
      <c r="D16" s="14" t="n"/>
      <c r="E16" s="14" t="n"/>
    </row>
    <row r="17">
      <c r="A17" s="6" t="n"/>
      <c r="B17" s="6" t="n"/>
      <c r="C17" s="13" t="n"/>
      <c r="D17" s="14" t="n"/>
      <c r="E17" s="14" t="n"/>
    </row>
    <row r="18">
      <c r="A18" s="6" t="n"/>
      <c r="B18" s="6" t="n"/>
      <c r="C18" s="13" t="n"/>
      <c r="D18" s="14" t="n"/>
      <c r="E18" s="14" t="n"/>
    </row>
    <row r="19">
      <c r="A19" s="6" t="n"/>
      <c r="B19" s="6" t="n"/>
      <c r="C19" s="13" t="n"/>
      <c r="D19" s="14" t="n"/>
      <c r="E19" s="14" t="n"/>
    </row>
    <row r="20">
      <c r="A20" s="6" t="n"/>
      <c r="B20" s="6" t="n"/>
      <c r="C20" s="13" t="n"/>
      <c r="D20" s="14" t="n"/>
      <c r="E20" s="14" t="n"/>
    </row>
    <row r="21">
      <c r="A21" s="6" t="n"/>
      <c r="B21" s="6" t="n"/>
      <c r="C21" s="13" t="n"/>
      <c r="D21" s="14" t="n"/>
      <c r="E21" s="14" t="n"/>
    </row>
    <row r="22">
      <c r="A22" s="6" t="n"/>
      <c r="B22" s="6" t="n"/>
      <c r="C22" s="13" t="n"/>
      <c r="D22" s="14" t="n"/>
      <c r="E22" s="14" t="n"/>
    </row>
    <row r="23">
      <c r="A23" s="6" t="n"/>
      <c r="B23" s="6" t="n"/>
      <c r="C23" s="13" t="n"/>
      <c r="D23" s="14" t="n"/>
      <c r="E23" s="14" t="n"/>
    </row>
    <row r="24">
      <c r="A24" s="6" t="n"/>
      <c r="B24" s="6" t="n"/>
      <c r="C24" s="13" t="n"/>
      <c r="D24" s="14" t="n"/>
      <c r="E24" s="14" t="n"/>
    </row>
    <row r="25">
      <c r="A25" s="6" t="n"/>
      <c r="B25" s="6" t="n"/>
      <c r="C25" s="13" t="n"/>
      <c r="D25" s="14" t="n"/>
      <c r="E25" s="14" t="n"/>
    </row>
    <row r="26">
      <c r="A26" s="6" t="n"/>
      <c r="B26" s="6" t="n"/>
      <c r="C26" s="13" t="n"/>
      <c r="D26" s="14" t="n"/>
      <c r="E26" s="14" t="n"/>
    </row>
    <row r="27">
      <c r="A27" s="6" t="n"/>
      <c r="B27" s="6" t="n"/>
      <c r="C27" s="13" t="n"/>
      <c r="D27" s="14" t="n"/>
      <c r="E27" s="14" t="n"/>
    </row>
    <row r="28">
      <c r="A28" s="6" t="n"/>
      <c r="B28" s="6" t="n"/>
      <c r="C28" s="13" t="n"/>
      <c r="D28" s="14" t="n"/>
      <c r="E28" s="14" t="n"/>
    </row>
    <row r="29">
      <c r="A29" s="6" t="n"/>
      <c r="B29" s="6" t="n"/>
      <c r="C29" s="13" t="n"/>
      <c r="D29" s="14" t="n"/>
      <c r="E29" s="14" t="n"/>
    </row>
    <row r="30">
      <c r="A30" s="6" t="n"/>
      <c r="B30" s="6" t="n"/>
      <c r="C30" s="13" t="n"/>
      <c r="D30" s="14" t="n"/>
      <c r="E30" s="14" t="n"/>
    </row>
    <row r="31">
      <c r="A31" s="6" t="n"/>
      <c r="B31" s="6" t="n"/>
      <c r="C31" s="13" t="n"/>
      <c r="D31" s="14" t="n"/>
      <c r="E31" s="14" t="n"/>
    </row>
    <row r="32">
      <c r="A32" s="6" t="n"/>
      <c r="B32" s="6" t="n"/>
      <c r="C32" s="13" t="n"/>
      <c r="D32" s="14" t="n"/>
      <c r="E32" s="14" t="n"/>
    </row>
    <row r="33">
      <c r="A33" s="6" t="n"/>
      <c r="B33" s="6" t="n"/>
      <c r="C33" s="13" t="n"/>
      <c r="D33" s="14" t="n"/>
      <c r="E33" s="14" t="n"/>
    </row>
    <row r="34">
      <c r="A34" s="6" t="n"/>
      <c r="B34" s="6" t="n"/>
      <c r="C34" s="13" t="n"/>
      <c r="D34" s="14" t="n"/>
      <c r="E34" s="14" t="n"/>
    </row>
    <row r="35">
      <c r="A35" s="6" t="n"/>
      <c r="B35" s="6" t="n"/>
      <c r="C35" s="13" t="n"/>
      <c r="D35" s="14" t="n"/>
      <c r="E35" s="14" t="n"/>
    </row>
    <row r="36">
      <c r="A36" s="6" t="n"/>
      <c r="B36" s="6" t="n"/>
      <c r="C36" s="13" t="n"/>
      <c r="D36" s="14" t="n"/>
      <c r="E36" s="14" t="n"/>
    </row>
    <row r="37">
      <c r="A37" s="6" t="n"/>
      <c r="B37" s="6" t="n"/>
      <c r="C37" s="13" t="n"/>
      <c r="D37" s="14" t="n"/>
      <c r="E37" s="14" t="n"/>
    </row>
    <row r="38">
      <c r="A38" s="6" t="n"/>
      <c r="B38" s="6" t="n"/>
      <c r="C38" s="13" t="n"/>
      <c r="D38" s="14" t="n"/>
      <c r="E38" s="14" t="n"/>
    </row>
    <row r="39">
      <c r="A39" s="6" t="n"/>
      <c r="B39" s="6" t="n"/>
      <c r="C39" s="13" t="n"/>
      <c r="D39" s="14" t="n"/>
      <c r="E39" s="14" t="n"/>
    </row>
    <row r="40">
      <c r="A40" s="6" t="n"/>
      <c r="B40" s="6" t="n"/>
      <c r="C40" s="13" t="n"/>
      <c r="D40" s="14" t="n"/>
      <c r="E40" s="14" t="n"/>
    </row>
    <row r="41">
      <c r="A41" s="6" t="n"/>
      <c r="B41" s="6" t="n"/>
      <c r="C41" s="13" t="n"/>
      <c r="D41" s="14" t="n"/>
      <c r="E41" s="14" t="n"/>
    </row>
    <row r="42">
      <c r="A42" s="6" t="n"/>
      <c r="B42" s="6" t="n"/>
      <c r="C42" s="13" t="n"/>
      <c r="D42" s="14" t="n"/>
      <c r="E42" s="14" t="n"/>
    </row>
    <row r="43">
      <c r="A43" s="6" t="n"/>
      <c r="B43" s="6" t="n"/>
      <c r="C43" s="13" t="n"/>
      <c r="D43" s="14" t="n"/>
      <c r="E43" s="14" t="n"/>
    </row>
    <row r="44">
      <c r="A44" s="6" t="n"/>
      <c r="B44" s="6" t="n"/>
      <c r="C44" s="13" t="n"/>
      <c r="D44" s="14" t="n"/>
      <c r="E44" s="14" t="n"/>
    </row>
    <row r="45">
      <c r="A45" s="6" t="n"/>
      <c r="B45" s="6" t="n"/>
      <c r="C45" s="13" t="n"/>
      <c r="D45" s="14" t="n"/>
      <c r="E45" s="14" t="n"/>
    </row>
    <row r="46">
      <c r="A46" s="6" t="n"/>
      <c r="B46" s="6" t="n"/>
      <c r="C46" s="13" t="n"/>
      <c r="D46" s="14" t="n"/>
      <c r="E46" s="14" t="n"/>
    </row>
    <row r="47">
      <c r="A47" s="6" t="n"/>
      <c r="B47" s="6" t="n"/>
      <c r="C47" s="13" t="n"/>
      <c r="D47" s="14" t="n"/>
      <c r="E47" s="14" t="n"/>
    </row>
    <row r="48">
      <c r="A48" s="6" t="n"/>
      <c r="B48" s="6" t="n"/>
      <c r="C48" s="13" t="n"/>
      <c r="D48" s="14" t="n"/>
      <c r="E48" s="14" t="n"/>
    </row>
    <row r="49">
      <c r="A49" s="6" t="n"/>
      <c r="B49" s="6" t="n"/>
      <c r="C49" s="13" t="n"/>
      <c r="D49" s="14" t="n"/>
      <c r="E49" s="14" t="n"/>
    </row>
    <row r="50">
      <c r="A50" s="6" t="n"/>
      <c r="B50" s="6" t="n"/>
      <c r="C50" s="13" t="n"/>
      <c r="D50" s="14" t="n"/>
      <c r="E50" s="14" t="n"/>
    </row>
    <row r="51">
      <c r="A51" s="6" t="n"/>
      <c r="B51" s="6" t="n"/>
      <c r="C51" s="13" t="n"/>
      <c r="D51" s="14" t="n"/>
      <c r="E51" s="14" t="n"/>
    </row>
    <row r="52">
      <c r="A52" s="6" t="n"/>
      <c r="B52" s="6" t="n"/>
      <c r="C52" s="13" t="n"/>
      <c r="D52" s="14" t="n"/>
      <c r="E52" s="14" t="n"/>
    </row>
    <row r="53">
      <c r="A53" s="6" t="n"/>
      <c r="B53" s="6" t="n"/>
      <c r="C53" s="13" t="n"/>
      <c r="D53" s="14" t="n"/>
      <c r="E53" s="14" t="n"/>
    </row>
    <row r="54">
      <c r="A54" s="6" t="n"/>
      <c r="B54" s="6" t="n"/>
      <c r="C54" s="13" t="n"/>
      <c r="D54" s="14" t="n"/>
      <c r="E54" s="14" t="n"/>
    </row>
    <row r="55">
      <c r="A55" s="6" t="n"/>
      <c r="B55" s="6" t="n"/>
      <c r="C55" s="13" t="n"/>
      <c r="D55" s="14" t="n"/>
      <c r="E55" s="14" t="n"/>
    </row>
    <row r="56">
      <c r="A56" s="6" t="n"/>
      <c r="B56" s="6" t="n"/>
      <c r="C56" s="13" t="n"/>
      <c r="D56" s="14" t="n"/>
      <c r="E56" s="14" t="n"/>
    </row>
    <row r="57">
      <c r="A57" s="6" t="n"/>
      <c r="B57" s="6" t="n"/>
      <c r="C57" s="13" t="n"/>
      <c r="D57" s="14" t="n"/>
      <c r="E57" s="14" t="n"/>
    </row>
    <row r="58">
      <c r="A58" s="6" t="n"/>
      <c r="B58" s="6" t="n"/>
      <c r="C58" s="13" t="n"/>
      <c r="D58" s="14" t="n"/>
      <c r="E58" s="14" t="n"/>
    </row>
    <row r="59">
      <c r="A59" s="6" t="n"/>
      <c r="B59" s="6" t="n"/>
      <c r="C59" s="13" t="n"/>
      <c r="D59" s="14" t="n"/>
      <c r="E59" s="14" t="n"/>
    </row>
    <row r="60">
      <c r="A60" s="6" t="n"/>
      <c r="B60" s="6" t="n"/>
      <c r="C60" s="13" t="n"/>
      <c r="D60" s="14" t="n"/>
      <c r="E60" s="14" t="n"/>
    </row>
    <row r="61">
      <c r="A61" s="6" t="n"/>
      <c r="B61" s="6" t="n"/>
      <c r="C61" s="13" t="n"/>
      <c r="D61" s="14" t="n"/>
      <c r="E61" s="14" t="n"/>
    </row>
    <row r="62">
      <c r="A62" s="6" t="n"/>
      <c r="B62" s="6" t="n"/>
      <c r="C62" s="13" t="n"/>
      <c r="D62" s="14" t="n"/>
      <c r="E62" s="14" t="n"/>
    </row>
    <row r="63">
      <c r="A63" s="6" t="n"/>
      <c r="B63" s="6" t="n"/>
      <c r="C63" s="13" t="n"/>
      <c r="D63" s="14" t="n"/>
      <c r="E63" s="14" t="n"/>
    </row>
    <row r="64">
      <c r="A64" s="6" t="n"/>
      <c r="B64" s="6" t="n"/>
      <c r="C64" s="13" t="n"/>
      <c r="D64" s="14" t="n"/>
      <c r="E64" s="14" t="n"/>
    </row>
    <row r="65">
      <c r="A65" s="6" t="n"/>
      <c r="B65" s="6" t="n"/>
      <c r="C65" s="13" t="n"/>
      <c r="D65" s="14" t="n"/>
      <c r="E65" s="14" t="n"/>
    </row>
    <row r="66">
      <c r="A66" s="6" t="n"/>
      <c r="B66" s="6" t="n"/>
      <c r="C66" s="13" t="n"/>
      <c r="D66" s="14" t="n"/>
      <c r="E66" s="14" t="n"/>
    </row>
    <row r="67">
      <c r="A67" s="6" t="n"/>
      <c r="B67" s="6" t="n"/>
      <c r="C67" s="13" t="n"/>
      <c r="D67" s="14" t="n"/>
      <c r="E67" s="14" t="n"/>
    </row>
    <row r="68">
      <c r="A68" s="6" t="n"/>
      <c r="B68" s="6" t="n"/>
      <c r="C68" s="13" t="n"/>
      <c r="D68" s="14" t="n"/>
      <c r="E68" s="14" t="n"/>
    </row>
    <row r="69">
      <c r="A69" s="6" t="n"/>
      <c r="B69" s="6" t="n"/>
      <c r="C69" s="13" t="n"/>
      <c r="D69" s="14" t="n"/>
      <c r="E69" s="14" t="n"/>
    </row>
    <row r="70">
      <c r="A70" s="6" t="n"/>
      <c r="B70" s="6" t="n"/>
      <c r="C70" s="13" t="n"/>
      <c r="D70" s="14" t="n"/>
      <c r="E70" s="14" t="n"/>
    </row>
    <row r="71">
      <c r="A71" s="6" t="n"/>
      <c r="B71" s="6" t="n"/>
      <c r="C71" s="13" t="n"/>
      <c r="D71" s="14" t="n"/>
      <c r="E71" s="14" t="n"/>
    </row>
    <row r="72">
      <c r="A72" s="6" t="n"/>
      <c r="B72" s="6" t="n"/>
      <c r="C72" s="13" t="n"/>
      <c r="D72" s="14" t="n"/>
      <c r="E72" s="14" t="n"/>
    </row>
    <row r="73">
      <c r="A73" s="6" t="n"/>
      <c r="B73" s="6" t="n"/>
      <c r="C73" s="13" t="n"/>
      <c r="D73" s="14" t="n"/>
      <c r="E73" s="14" t="n"/>
    </row>
    <row r="74">
      <c r="A74" s="6" t="n"/>
      <c r="B74" s="6" t="n"/>
      <c r="C74" s="13" t="n"/>
      <c r="D74" s="14" t="n"/>
      <c r="E74" s="14" t="n"/>
    </row>
    <row r="75">
      <c r="A75" s="6" t="n"/>
      <c r="B75" s="6" t="n"/>
      <c r="C75" s="13" t="n"/>
      <c r="D75" s="14" t="n"/>
      <c r="E75" s="14" t="n"/>
    </row>
    <row r="76">
      <c r="A76" s="6" t="n"/>
      <c r="B76" s="6" t="n"/>
      <c r="C76" s="13" t="n"/>
      <c r="D76" s="14" t="n"/>
      <c r="E76" s="14" t="n"/>
    </row>
    <row r="77">
      <c r="A77" s="6" t="n"/>
      <c r="B77" s="6" t="n"/>
      <c r="C77" s="13" t="n"/>
      <c r="D77" s="14" t="n"/>
      <c r="E77" s="14" t="n"/>
    </row>
    <row r="78">
      <c r="A78" s="6" t="n"/>
      <c r="B78" s="6" t="n"/>
      <c r="C78" s="13" t="n"/>
      <c r="D78" s="14" t="n"/>
      <c r="E78" s="14" t="n"/>
    </row>
    <row r="79">
      <c r="A79" s="6" t="n"/>
      <c r="B79" s="6" t="n"/>
      <c r="C79" s="13" t="n"/>
      <c r="D79" s="14" t="n"/>
      <c r="E79" s="14" t="n"/>
    </row>
    <row r="80">
      <c r="A80" s="6" t="n"/>
      <c r="B80" s="6" t="n"/>
      <c r="C80" s="13" t="n"/>
      <c r="D80" s="14" t="n"/>
      <c r="E80" s="14" t="n"/>
    </row>
    <row r="81">
      <c r="A81" s="6" t="n"/>
      <c r="B81" s="6" t="n"/>
      <c r="C81" s="13" t="n"/>
      <c r="D81" s="14" t="n"/>
      <c r="E81" s="14" t="n"/>
    </row>
    <row r="82">
      <c r="A82" s="6" t="n"/>
      <c r="B82" s="6" t="n"/>
      <c r="C82" s="13" t="n"/>
      <c r="D82" s="14" t="n"/>
      <c r="E82" s="14" t="n"/>
    </row>
    <row r="83">
      <c r="A83" s="6" t="n"/>
      <c r="B83" s="6" t="n"/>
      <c r="C83" s="13" t="n"/>
      <c r="D83" s="14" t="n"/>
      <c r="E83" s="14" t="n"/>
    </row>
    <row r="84">
      <c r="A84" s="6" t="n"/>
      <c r="B84" s="6" t="n"/>
      <c r="C84" s="13" t="n"/>
      <c r="D84" s="14" t="n"/>
      <c r="E84" s="14" t="n"/>
    </row>
    <row r="85">
      <c r="A85" s="6" t="n"/>
      <c r="B85" s="6" t="n"/>
      <c r="C85" s="13" t="n"/>
      <c r="D85" s="14" t="n"/>
      <c r="E85" s="14" t="n"/>
    </row>
    <row r="86">
      <c r="A86" s="6" t="n"/>
      <c r="B86" s="6" t="n"/>
      <c r="C86" s="13" t="n"/>
      <c r="D86" s="14" t="n"/>
      <c r="E86" s="14" t="n"/>
    </row>
    <row r="87">
      <c r="A87" s="6" t="n"/>
      <c r="B87" s="6" t="n"/>
      <c r="C87" s="13" t="n"/>
      <c r="D87" s="14" t="n"/>
      <c r="E87" s="14" t="n"/>
    </row>
    <row r="88">
      <c r="A88" s="6" t="n"/>
      <c r="B88" s="6" t="n"/>
      <c r="C88" s="13" t="n"/>
      <c r="D88" s="14" t="n"/>
      <c r="E88" s="14" t="n"/>
    </row>
    <row r="89">
      <c r="A89" s="6" t="n"/>
      <c r="B89" s="6" t="n"/>
      <c r="C89" s="13" t="n"/>
      <c r="D89" s="14" t="n"/>
      <c r="E89" s="14" t="n"/>
    </row>
    <row r="90">
      <c r="A90" s="6" t="n"/>
      <c r="B90" s="6" t="n"/>
      <c r="C90" s="13" t="n"/>
      <c r="D90" s="14" t="n"/>
      <c r="E90" s="14" t="n"/>
    </row>
    <row r="91">
      <c r="A91" s="6" t="n"/>
      <c r="B91" s="6" t="n"/>
      <c r="C91" s="13" t="n"/>
      <c r="D91" s="14" t="n"/>
      <c r="E91" s="14" t="n"/>
    </row>
    <row r="92">
      <c r="A92" s="6" t="n"/>
      <c r="B92" s="6" t="n"/>
      <c r="C92" s="13" t="n"/>
      <c r="D92" s="14" t="n"/>
      <c r="E92" s="14" t="n"/>
    </row>
    <row r="93">
      <c r="A93" s="6" t="n"/>
      <c r="B93" s="6" t="n"/>
      <c r="C93" s="13" t="n"/>
      <c r="D93" s="14" t="n"/>
      <c r="E93" s="14" t="n"/>
    </row>
    <row r="94">
      <c r="A94" s="6" t="n"/>
      <c r="B94" s="6" t="n"/>
      <c r="C94" s="13" t="n"/>
      <c r="D94" s="14" t="n"/>
      <c r="E94" s="14" t="n"/>
    </row>
    <row r="95">
      <c r="A95" s="6" t="n"/>
      <c r="B95" s="6" t="n"/>
      <c r="C95" s="13" t="n"/>
      <c r="D95" s="14" t="n"/>
      <c r="E95" s="14" t="n"/>
    </row>
    <row r="96">
      <c r="A96" s="6" t="n"/>
      <c r="B96" s="6" t="n"/>
      <c r="C96" s="13" t="n"/>
      <c r="D96" s="14" t="n"/>
      <c r="E96" s="14" t="n"/>
    </row>
    <row r="97">
      <c r="A97" s="6" t="n"/>
      <c r="B97" s="6" t="n"/>
      <c r="C97" s="13" t="n"/>
      <c r="D97" s="14" t="n"/>
      <c r="E97" s="14" t="n"/>
    </row>
    <row r="98">
      <c r="A98" s="6" t="n"/>
      <c r="B98" s="6" t="n"/>
      <c r="C98" s="13" t="n"/>
      <c r="D98" s="14" t="n"/>
      <c r="E98" s="14" t="n"/>
    </row>
    <row r="99">
      <c r="A99" s="6" t="n"/>
      <c r="B99" s="6" t="n"/>
      <c r="C99" s="13" t="n"/>
      <c r="D99" s="14" t="n"/>
      <c r="E99" s="14" t="n"/>
    </row>
    <row r="100">
      <c r="A100" s="6" t="n"/>
      <c r="B100" s="6" t="n"/>
      <c r="C100" s="13" t="n"/>
      <c r="D100" s="14" t="n"/>
      <c r="E100" s="14" t="n"/>
    </row>
    <row r="101">
      <c r="A101" s="6" t="n"/>
      <c r="B101" s="6" t="n"/>
      <c r="C101" s="13" t="n"/>
      <c r="D101" s="14" t="n"/>
      <c r="E101" s="14" t="n"/>
    </row>
    <row r="102">
      <c r="A102" s="6" t="n"/>
      <c r="B102" s="6" t="n"/>
      <c r="C102" s="13" t="n"/>
      <c r="D102" s="14" t="n"/>
      <c r="E102" s="14" t="n"/>
    </row>
    <row r="103">
      <c r="A103" s="6" t="n"/>
      <c r="B103" s="6" t="n"/>
      <c r="C103" s="13" t="n"/>
      <c r="D103" s="14" t="n"/>
      <c r="E103" s="14" t="n"/>
    </row>
  </sheetData>
  <autoFilter ref="A3:E103"/>
  <mergeCells count="1"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25" customWidth="1" min="4" max="4"/>
    <col width="18" customWidth="1" min="5" max="5"/>
    <col width="4" customWidth="1" min="6" max="6"/>
    <col width="25" customWidth="1" min="7" max="7"/>
    <col width="18" customWidth="1" min="8" max="8"/>
    <col width="4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</cols>
  <sheetData>
    <row r="1" ht="30" customHeight="1">
      <c r="A1" s="1" t="inlineStr">
        <is>
          <t>Oficina Mecânica — Indicadores Operacionais</t>
        </is>
      </c>
    </row>
    <row r="2">
      <c r="A2" s="2" t="inlineStr">
        <is>
          <t>Acompanhe faturamento, margem, andamento das ordens e desempenho da equipe.</t>
        </is>
      </c>
    </row>
    <row r="3"/>
    <row r="4" ht="25" customHeight="1">
      <c r="A4" s="17" t="inlineStr">
        <is>
          <t>Faturamento total</t>
        </is>
      </c>
      <c r="B4" s="18">
        <f>SUM('Ordens de Serviço'!$T$4:$T$103)</f>
        <v/>
      </c>
      <c r="D4" s="17" t="inlineStr">
        <is>
          <t>Ticket médio</t>
        </is>
      </c>
      <c r="E4" s="18">
        <f>IFERROR(AVERAGE('Ordens de Serviço'!$T$4:$T$103),0)</f>
        <v/>
      </c>
      <c r="G4" s="17" t="inlineStr">
        <is>
          <t>Margem média</t>
        </is>
      </c>
      <c r="H4" s="19">
        <f>IFERROR(AVERAGE('Ordens de Serviço'!$W$4:$W$103),0)</f>
        <v/>
      </c>
    </row>
    <row r="5"/>
    <row r="6"/>
    <row r="7" ht="25" customHeight="1">
      <c r="A7" s="17" t="inlineStr">
        <is>
          <t>OS entregues</t>
        </is>
      </c>
      <c r="B7" s="20">
        <f>COUNTIF('Ordens de Serviço'!$O$4:$O$103,"Entregue")</f>
        <v/>
      </c>
      <c r="D7" s="17" t="inlineStr">
        <is>
          <t>OS em andamento</t>
        </is>
      </c>
      <c r="E7" s="20">
        <f>COUNTIF('Ordens de Serviço'!$O$4:$O$103,"Em execução")</f>
        <v/>
      </c>
      <c r="G7" s="17" t="inlineStr">
        <is>
          <t>OS aguardando aprovação</t>
        </is>
      </c>
      <c r="H7" s="20">
        <f>COUNTIF('Ordens de Serviço'!$O$4:$O$103,"Aguardando aprovação")</f>
        <v/>
      </c>
    </row>
    <row r="8"/>
    <row r="9"/>
    <row r="10" ht="25" customHeight="1">
      <c r="A10" s="17" t="inlineStr">
        <is>
          <t>Percentual de conclusão</t>
        </is>
      </c>
      <c r="B10" s="19">
        <f>IFERROR(COUNTIF('Ordens de Serviço'!$O$4:$O$103,"Entregue")/COUNTA('Ordens de Serviço'!$A$4:$A$103),0)</f>
        <v/>
      </c>
    </row>
    <row r="11"/>
    <row r="12">
      <c r="A12" s="3" t="inlineStr">
        <is>
          <t>Status</t>
        </is>
      </c>
      <c r="B12" s="3" t="inlineStr">
        <is>
          <t>Quantidade</t>
        </is>
      </c>
      <c r="D12" s="3" t="inlineStr">
        <is>
          <t>Categoria</t>
        </is>
      </c>
      <c r="E12" s="3" t="inlineStr">
        <is>
          <t>Faturamento (R$)</t>
        </is>
      </c>
      <c r="G12" s="3" t="inlineStr">
        <is>
          <t>Mecânico</t>
        </is>
      </c>
      <c r="H12" s="3" t="inlineStr">
        <is>
          <t>Faturamento (R$)</t>
        </is>
      </c>
    </row>
    <row r="13">
      <c r="A13" s="15" t="inlineStr">
        <is>
          <t>Orçamento</t>
        </is>
      </c>
      <c r="B13" s="21">
        <f>COUNTIF('Ordens de Serviço'!$O$4:$O$103,A13)</f>
        <v/>
      </c>
      <c r="D13" s="15" t="inlineStr">
        <is>
          <t>Preventiva</t>
        </is>
      </c>
      <c r="E13" s="22">
        <f>SUMIF('Ordens de Serviço'!$M$4:$M$103,D13,'Ordens de Serviço'!$T$4:$T$103)</f>
        <v/>
      </c>
      <c r="G13" s="15" t="inlineStr">
        <is>
          <t>Marcos Lima</t>
        </is>
      </c>
      <c r="H13" s="22">
        <f>SUMIF('Ordens de Serviço'!$N$4:$N$103,G13,'Ordens de Serviço'!$T$4:$T$103)</f>
        <v/>
      </c>
    </row>
    <row r="14">
      <c r="A14" s="16" t="inlineStr">
        <is>
          <t>Aguardando aprovação</t>
        </is>
      </c>
      <c r="B14" s="23">
        <f>COUNTIF('Ordens de Serviço'!$O$4:$O$103,A14)</f>
        <v/>
      </c>
      <c r="D14" s="16" t="inlineStr">
        <is>
          <t>Freios</t>
        </is>
      </c>
      <c r="E14" s="24">
        <f>SUMIF('Ordens de Serviço'!$M$4:$M$103,D14,'Ordens de Serviço'!$T$4:$T$103)</f>
        <v/>
      </c>
      <c r="G14" s="16" t="inlineStr">
        <is>
          <t>Diego Santos</t>
        </is>
      </c>
      <c r="H14" s="24">
        <f>SUMIF('Ordens de Serviço'!$N$4:$N$103,G14,'Ordens de Serviço'!$T$4:$T$103)</f>
        <v/>
      </c>
    </row>
    <row r="15">
      <c r="A15" s="15" t="inlineStr">
        <is>
          <t>Em execução</t>
        </is>
      </c>
      <c r="B15" s="21">
        <f>COUNTIF('Ordens de Serviço'!$O$4:$O$103,A15)</f>
        <v/>
      </c>
      <c r="D15" s="15" t="inlineStr">
        <is>
          <t>Suspensão</t>
        </is>
      </c>
      <c r="E15" s="22">
        <f>SUMIF('Ordens de Serviço'!$M$4:$M$103,D15,'Ordens de Serviço'!$T$4:$T$103)</f>
        <v/>
      </c>
      <c r="G15" s="15" t="inlineStr">
        <is>
          <t>Ricardo Alves</t>
        </is>
      </c>
      <c r="H15" s="22">
        <f>SUMIF('Ordens de Serviço'!$N$4:$N$103,G15,'Ordens de Serviço'!$T$4:$T$103)</f>
        <v/>
      </c>
    </row>
    <row r="16">
      <c r="A16" s="16" t="inlineStr">
        <is>
          <t>Aguardando peça</t>
        </is>
      </c>
      <c r="B16" s="23">
        <f>COUNTIF('Ordens de Serviço'!$O$4:$O$103,A16)</f>
        <v/>
      </c>
      <c r="D16" s="16" t="inlineStr">
        <is>
          <t>Diagnóstico</t>
        </is>
      </c>
      <c r="E16" s="24">
        <f>SUMIF('Ordens de Serviço'!$M$4:$M$103,D16,'Ordens de Serviço'!$T$4:$T$103)</f>
        <v/>
      </c>
      <c r="G16" s="16" t="inlineStr">
        <is>
          <t>Paulo Rocha</t>
        </is>
      </c>
      <c r="H16" s="24">
        <f>SUMIF('Ordens de Serviço'!$N$4:$N$103,G16,'Ordens de Serviço'!$T$4:$T$103)</f>
        <v/>
      </c>
    </row>
    <row r="17">
      <c r="A17" s="15" t="inlineStr">
        <is>
          <t>Pronta</t>
        </is>
      </c>
      <c r="B17" s="21">
        <f>COUNTIF('Ordens de Serviço'!$O$4:$O$103,A17)</f>
        <v/>
      </c>
      <c r="D17" s="15" t="inlineStr">
        <is>
          <t>Elétrica</t>
        </is>
      </c>
      <c r="E17" s="22">
        <f>SUMIF('Ordens de Serviço'!$M$4:$M$103,D17,'Ordens de Serviço'!$T$4:$T$103)</f>
        <v/>
      </c>
      <c r="G17" s="15" t="inlineStr">
        <is>
          <t>André Martins</t>
        </is>
      </c>
      <c r="H17" s="22">
        <f>SUMIF('Ordens de Serviço'!$N$4:$N$103,G17,'Ordens de Serviço'!$T$4:$T$103)</f>
        <v/>
      </c>
    </row>
    <row r="18">
      <c r="A18" s="16" t="inlineStr">
        <is>
          <t>Entregue</t>
        </is>
      </c>
      <c r="B18" s="23">
        <f>COUNTIF('Ordens de Serviço'!$O$4:$O$103,A18)</f>
        <v/>
      </c>
      <c r="D18" s="16" t="inlineStr">
        <is>
          <t>Motor</t>
        </is>
      </c>
      <c r="E18" s="24">
        <f>SUMIF('Ordens de Serviço'!$M$4:$M$103,D18,'Ordens de Serviço'!$T$4:$T$103)</f>
        <v/>
      </c>
      <c r="G18" s="16" t="inlineStr">
        <is>
          <t>Bruno Carvalho</t>
        </is>
      </c>
      <c r="H18" s="24">
        <f>SUMIF('Ordens de Serviço'!$N$4:$N$103,G18,'Ordens de Serviço'!$T$4:$T$103)</f>
        <v/>
      </c>
    </row>
    <row r="19">
      <c r="A19" s="15" t="inlineStr">
        <is>
          <t>Cancelada</t>
        </is>
      </c>
      <c r="B19" s="21">
        <f>COUNTIF('Ordens de Serviço'!$O$4:$O$103,A19)</f>
        <v/>
      </c>
      <c r="D19" s="15" t="inlineStr">
        <is>
          <t>Outros</t>
        </is>
      </c>
      <c r="E19" s="22">
        <f>SUMIF('Ordens de Serviço'!$M$4:$M$103,D19,'Ordens de Serviço'!$T$4:$T$103)</f>
        <v/>
      </c>
      <c r="G19" s="15" t="inlineStr">
        <is>
          <t>Felipe Nunes</t>
        </is>
      </c>
      <c r="H19" s="22">
        <f>SUMIF('Ordens de Serviço'!$N$4:$N$103,G19,'Ordens de Serviço'!$T$4:$T$103)</f>
        <v/>
      </c>
    </row>
  </sheetData>
  <mergeCells count="1">
    <mergeCell ref="A1:Z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Instruções de Uso — Oficina Mecânica</t>
        </is>
      </c>
    </row>
    <row r="2"/>
    <row r="3">
      <c r="A3" s="3" t="inlineStr">
        <is>
          <t>Tema</t>
        </is>
      </c>
      <c r="B3" s="3" t="inlineStr">
        <is>
          <t>Orientação</t>
        </is>
      </c>
    </row>
    <row r="4" ht="34" customHeight="1">
      <c r="A4" s="15" t="inlineStr">
        <is>
          <t>Ordens de Serviço</t>
        </is>
      </c>
      <c r="B4" s="15" t="inlineStr">
        <is>
          <t>Registre uma ordem por veículo. Os campos amarelos são editáveis e os campos azuis possuem cálculos automáticos.</t>
        </is>
      </c>
    </row>
    <row r="5" ht="34" customHeight="1">
      <c r="A5" s="16" t="inlineStr">
        <is>
          <t>Nº OS</t>
        </is>
      </c>
      <c r="B5" s="16" t="inlineStr">
        <is>
          <t>Use uma numeração única para facilitar o acompanhamento e a busca da ordem.</t>
        </is>
      </c>
    </row>
    <row r="6" ht="34" customHeight="1">
      <c r="A6" s="15" t="inlineStr">
        <is>
          <t>Datas</t>
        </is>
      </c>
      <c r="B6" s="15" t="inlineStr">
        <is>
          <t>Informe entrada, data prometida e entrega. O indicador sinaliza atenção quando a data prometida já passou e a OS não foi concluída.</t>
        </is>
      </c>
    </row>
    <row r="7" ht="34" customHeight="1">
      <c r="A7" s="16" t="inlineStr">
        <is>
          <t>Serviço Principal</t>
        </is>
      </c>
      <c r="B7" s="16" t="inlineStr">
        <is>
          <t>Selecione um serviço cadastrado para preencher automaticamente o valor de peças e o tempo estimado.</t>
        </is>
      </c>
    </row>
    <row r="8" ht="34" customHeight="1">
      <c r="A8" s="15" t="inlineStr">
        <is>
          <t>Valores</t>
        </is>
      </c>
      <c r="B8" s="15" t="inlineStr">
        <is>
          <t>Informe mão de obra, desconto e custo total. Valor total, margem em reais e margem percentual são calculados automaticamente.</t>
        </is>
      </c>
    </row>
    <row r="9" ht="34" customHeight="1">
      <c r="A9" s="16" t="inlineStr">
        <is>
          <t>Status</t>
        </is>
      </c>
      <c r="B9" s="16" t="inlineStr">
        <is>
          <t>Atualize o fluxo da ordem: Orçamento, Aguardando aprovação, Em execução, Aguardando peça, Pronta, Entregue ou Cancelada.</t>
        </is>
      </c>
    </row>
    <row r="10" ht="34" customHeight="1">
      <c r="A10" s="15" t="inlineStr">
        <is>
          <t>Cadastros</t>
        </is>
      </c>
      <c r="B10" s="15" t="inlineStr">
        <is>
          <t>Mantenha serviços, preços de referência, custos estimados e listas auxiliares atualizados. Há espaço preparado para novos serviços.</t>
        </is>
      </c>
    </row>
    <row r="11" ht="34" customHeight="1">
      <c r="A11" s="16" t="inlineStr">
        <is>
          <t>Dashboard</t>
        </is>
      </c>
      <c r="B11" s="16" t="inlineStr">
        <is>
          <t>Acompanhe os principais indicadores, faturamento por categoria, distribuição por status e resultado por mecânico.</t>
        </is>
      </c>
    </row>
    <row r="12" ht="34" customHeight="1">
      <c r="A12" s="15" t="inlineStr">
        <is>
          <t>Avaliação do Cliente</t>
        </is>
      </c>
      <c r="B12" s="15" t="inlineStr">
        <is>
          <t>Registre notas de 1 a 5 após a entrega para acompanhar a percepção do atendimento.</t>
        </is>
      </c>
    </row>
    <row r="13" ht="34" customHeight="1">
      <c r="A13" s="16" t="inlineStr">
        <is>
          <t>Observações</t>
        </is>
      </c>
      <c r="B13" s="16" t="inlineStr">
        <is>
          <t>Use este campo para registrar diagnósticos, peças pendentes, retornos ao cliente e demais detalhes importantes.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2026-09-08T18:07:56Z</dcterms:created>
  <dcterms:modified xmlns:dcterms="http://purl.org/dc/terms/" xmlns:xsi="http://www.w3.org/2001/XMLSchema-instance" xsi:type="dcterms:W3CDTF">2026-09-08T18:07:56Z</dcterms:modified>
</cp:coreProperties>
</file>