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'Lançamentos'!$A$1:$Q$101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AAAA"/>
    <numFmt numFmtId="165" formatCode="&quot;R$&quot; #.##0,00"/>
    <numFmt numFmtId="166" formatCode="0,00%"/>
    <numFmt numFmtId="167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1F2937"/>
      <sz val="10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D4ED8"/>
      </patternFill>
    </fill>
    <fill>
      <patternFill patternType="solid">
        <fgColor rgb="0014B8A6"/>
      </patternFill>
    </fill>
    <fill>
      <patternFill patternType="solid">
        <fgColor rgb="0016A34A"/>
      </patternFill>
    </fill>
    <fill>
      <patternFill patternType="solid">
        <fgColor rgb="00DC262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0" fontId="1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7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1F2937"/>
        <sz val="10"/>
      </font>
      <fill>
        <patternFill patternType="solid">
          <fgColor rgb="00FEF3C7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dos gastos pagos</a:t>
            </a:r>
          </a:p>
        </rich>
      </tx>
    </title>
    <plotArea>
      <pieChart>
        <varyColors val="1"/>
        <ser>
          <idx val="0"/>
          <order val="0"/>
          <tx>
            <strRef>
              <f>'Resumo'!B14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'Resumo'!$A$15:$A$23</f>
            </numRef>
          </cat>
          <val>
            <numRef>
              <f>'Resumo'!$B$15:$B$23</f>
            </numRef>
          </val>
        </ser>
        <dLbls>
          <showPercent val="1"/>
          <showLeaderLines val="1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pago versus orçamento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'Resumo'!B14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'Resumo'!$A$15:$A$23</f>
            </numRef>
          </cat>
          <val>
            <numRef>
              <f>'Resumo'!$B$15:$B$23</f>
            </numRef>
          </val>
        </ser>
        <ser>
          <idx val="1"/>
          <order val="1"/>
          <tx>
            <strRef>
              <f>'Resumo'!D14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'Resumo'!$A$15:$A$23</f>
            </numRef>
          </cat>
          <val>
            <numRef>
              <f>'Resumo'!$D$15:$D$23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reais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pago por forma de pagamento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'Resumo'!G27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'Resumo'!$F$28:$F$32</f>
            </numRef>
          </cat>
          <val>
            <numRef>
              <f>'Resumo'!$G$28:$G$32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Forma de pagamento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reais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8</col>
      <colOff>0</colOff>
      <row>1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19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37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D4ED8"/>
    <outlinePr summaryBelow="1" summaryRight="1"/>
    <pageSetUpPr/>
  </sheetPr>
  <dimension ref="A1:Q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36" customWidth="1" min="3" max="3"/>
    <col width="18" customWidth="1" min="4" max="4"/>
    <col width="21" customWidth="1" min="5" max="5"/>
    <col width="13" customWidth="1" min="6" max="6"/>
    <col width="23" customWidth="1" min="7" max="7"/>
    <col width="21" customWidth="1" min="8" max="8"/>
    <col width="18" customWidth="1" min="9" max="9"/>
    <col width="16" customWidth="1" min="10" max="10"/>
    <col width="16" customWidth="1" min="11" max="11"/>
    <col width="14" customWidth="1" min="12" max="12"/>
    <col width="14" customWidth="1" min="13" max="13"/>
    <col width="13" customWidth="1" min="14" max="14"/>
    <col width="30" customWidth="1" min="15" max="15"/>
    <col width="15" customWidth="1" min="16" max="16"/>
    <col width="22" customWidth="1" min="17" max="17"/>
  </cols>
  <sheetData>
    <row r="1" ht="30" customHeight="1">
      <c r="A1" s="1" t="inlineStr">
        <is>
          <t>ID</t>
        </is>
      </c>
      <c r="B1" s="1" t="inlineStr">
        <is>
          <t>Data</t>
        </is>
      </c>
      <c r="C1" s="1" t="inlineStr">
        <is>
          <t>Descrição</t>
        </is>
      </c>
      <c r="D1" s="1" t="inlineStr">
        <is>
          <t>Categoria</t>
        </is>
      </c>
      <c r="E1" s="1" t="inlineStr">
        <is>
          <t>Subcategoria</t>
        </is>
      </c>
      <c r="F1" s="1" t="inlineStr">
        <is>
          <t>Tipo</t>
        </is>
      </c>
      <c r="G1" s="1" t="inlineStr">
        <is>
          <t>Forma de pagamento</t>
        </is>
      </c>
      <c r="H1" s="1" t="inlineStr">
        <is>
          <t>Conta/Cartão</t>
        </is>
      </c>
      <c r="I1" s="1" t="inlineStr">
        <is>
          <t>Cidade</t>
        </is>
      </c>
      <c r="J1" s="1" t="inlineStr">
        <is>
          <t>Valor previsto</t>
        </is>
      </c>
      <c r="K1" s="1" t="inlineStr">
        <is>
          <t>Valor pago</t>
        </is>
      </c>
      <c r="L1" s="1" t="inlineStr">
        <is>
          <t>Status</t>
        </is>
      </c>
      <c r="M1" s="1" t="inlineStr">
        <is>
          <t>Vencimento</t>
        </is>
      </c>
      <c r="N1" s="1" t="inlineStr">
        <is>
          <t>Mês/Ano</t>
        </is>
      </c>
      <c r="O1" s="1" t="inlineStr">
        <is>
          <t>Observações</t>
        </is>
      </c>
      <c r="P1" s="1" t="inlineStr">
        <is>
          <t>Diferença</t>
        </is>
      </c>
      <c r="Q1" s="1" t="inlineStr">
        <is>
          <t>Percentual do orçamento</t>
        </is>
      </c>
    </row>
    <row r="2">
      <c r="A2" s="2" t="n">
        <v>1</v>
      </c>
      <c r="B2" s="41" t="n">
        <v>46270</v>
      </c>
      <c r="C2" s="4" t="inlineStr">
        <is>
          <t>João Silva - aluguel de setembro</t>
        </is>
      </c>
      <c r="D2" s="2" t="inlineStr">
        <is>
          <t>Moradia</t>
        </is>
      </c>
      <c r="E2" s="4" t="inlineStr">
        <is>
          <t>Aluguel</t>
        </is>
      </c>
      <c r="F2" s="2" t="inlineStr">
        <is>
          <t>Fixa</t>
        </is>
      </c>
      <c r="G2" s="2" t="inlineStr">
        <is>
          <t>Boleto</t>
        </is>
      </c>
      <c r="H2" s="4" t="inlineStr">
        <is>
          <t>Conta corrente</t>
        </is>
      </c>
      <c r="I2" s="2" t="inlineStr">
        <is>
          <t>São Paulo</t>
        </is>
      </c>
      <c r="J2" s="30" t="n">
        <v>2200</v>
      </c>
      <c r="K2" s="30" t="n">
        <v>2200</v>
      </c>
      <c r="L2" s="2" t="inlineStr">
        <is>
          <t>Pago</t>
        </is>
      </c>
      <c r="M2" s="41" t="n">
        <v>46270</v>
      </c>
      <c r="N2" s="6">
        <f>IF(B2="","",TEXT(B2,"mm/yyyy"))</f>
        <v/>
      </c>
      <c r="O2" s="4" t="inlineStr">
        <is>
          <t>Pagamento mensal do imóvel</t>
        </is>
      </c>
      <c r="P2" s="31">
        <f>IF(OR(J2="",K2=""),"",K2-J2)</f>
        <v/>
      </c>
      <c r="Q2" s="32">
        <f>IF(OR(D2="",K2=""),"",IFERROR(K2/VLOOKUP(D2,'Resumo'!$F$15:$G$23,2,FALSE),0))</f>
        <v/>
      </c>
    </row>
    <row r="3">
      <c r="A3" s="2" t="n">
        <v>2</v>
      </c>
      <c r="B3" s="41" t="n">
        <v>46272</v>
      </c>
      <c r="C3" s="4" t="inlineStr">
        <is>
          <t>Maria Oliveira - supermercado</t>
        </is>
      </c>
      <c r="D3" s="2" t="inlineStr">
        <is>
          <t>Alimentação</t>
        </is>
      </c>
      <c r="E3" s="4" t="inlineStr">
        <is>
          <t>Supermercado</t>
        </is>
      </c>
      <c r="F3" s="2" t="inlineStr">
        <is>
          <t>Variável</t>
        </is>
      </c>
      <c r="G3" s="2" t="inlineStr">
        <is>
          <t>Cartão de crédito</t>
        </is>
      </c>
      <c r="H3" s="4" t="inlineStr">
        <is>
          <t>Visa final 4821</t>
        </is>
      </c>
      <c r="I3" s="2" t="inlineStr">
        <is>
          <t>Belo Horizonte</t>
        </is>
      </c>
      <c r="J3" s="30" t="n">
        <v>486.75</v>
      </c>
      <c r="K3" s="30" t="n">
        <v>486.75</v>
      </c>
      <c r="L3" s="2" t="inlineStr">
        <is>
          <t>Pago</t>
        </is>
      </c>
      <c r="M3" s="41" t="n">
        <v>46272</v>
      </c>
      <c r="N3" s="9">
        <f>IF(B3="","",TEXT(B3,"mm/yyyy"))</f>
        <v/>
      </c>
      <c r="O3" s="4" t="inlineStr">
        <is>
          <t>Compra semanal</t>
        </is>
      </c>
      <c r="P3" s="33">
        <f>IF(OR(J3="",K3=""),"",K3-J3)</f>
        <v/>
      </c>
      <c r="Q3" s="34">
        <f>IF(OR(D3="",K3=""),"",IFERROR(K3/VLOOKUP(D3,'Resumo'!$F$15:$G$23,2,FALSE),0))</f>
        <v/>
      </c>
    </row>
    <row r="4">
      <c r="A4" s="2" t="n">
        <v>3</v>
      </c>
      <c r="B4" s="41" t="n">
        <v>46274</v>
      </c>
      <c r="C4" s="4" t="inlineStr">
        <is>
          <t>Pedro Santos - combustível</t>
        </is>
      </c>
      <c r="D4" s="2" t="inlineStr">
        <is>
          <t>Transporte</t>
        </is>
      </c>
      <c r="E4" s="4" t="inlineStr">
        <is>
          <t>Combustível</t>
        </is>
      </c>
      <c r="F4" s="2" t="inlineStr">
        <is>
          <t>Variável</t>
        </is>
      </c>
      <c r="G4" s="2" t="inlineStr">
        <is>
          <t>Débito</t>
        </is>
      </c>
      <c r="H4" s="4" t="inlineStr">
        <is>
          <t>Conta digital</t>
        </is>
      </c>
      <c r="I4" s="2" t="inlineStr">
        <is>
          <t>Curitiba</t>
        </is>
      </c>
      <c r="J4" s="30" t="n">
        <v>230.4</v>
      </c>
      <c r="K4" s="30" t="n">
        <v>230.4</v>
      </c>
      <c r="L4" s="2" t="inlineStr">
        <is>
          <t>Pago</t>
        </is>
      </c>
      <c r="M4" s="41" t="n">
        <v>46274</v>
      </c>
      <c r="N4" s="6">
        <f>IF(B4="","",TEXT(B4,"mm/yyyy"))</f>
        <v/>
      </c>
      <c r="O4" s="4" t="inlineStr">
        <is>
          <t>Abastecimento do veículo</t>
        </is>
      </c>
      <c r="P4" s="31">
        <f>IF(OR(J4="",K4=""),"",K4-J4)</f>
        <v/>
      </c>
      <c r="Q4" s="32">
        <f>IF(OR(D4="",K4=""),"",IFERROR(K4/VLOOKUP(D4,'Resumo'!$F$15:$G$23,2,FALSE),0))</f>
        <v/>
      </c>
    </row>
    <row r="5">
      <c r="A5" s="2" t="n">
        <v>4</v>
      </c>
      <c r="B5" s="41" t="n">
        <v>46277</v>
      </c>
      <c r="C5" s="4" t="inlineStr">
        <is>
          <t>Ana Souza - consulta médica</t>
        </is>
      </c>
      <c r="D5" s="2" t="inlineStr">
        <is>
          <t>Saúde</t>
        </is>
      </c>
      <c r="E5" s="4" t="inlineStr">
        <is>
          <t>Consulta médica</t>
        </is>
      </c>
      <c r="F5" s="2" t="inlineStr">
        <is>
          <t>Variável</t>
        </is>
      </c>
      <c r="G5" s="2" t="inlineStr">
        <is>
          <t>Pix</t>
        </is>
      </c>
      <c r="H5" s="4" t="inlineStr">
        <is>
          <t>Conta corrente</t>
        </is>
      </c>
      <c r="I5" s="2" t="inlineStr">
        <is>
          <t>Rio de Janeiro</t>
        </is>
      </c>
      <c r="J5" s="30" t="n">
        <v>180</v>
      </c>
      <c r="K5" s="30" t="n"/>
      <c r="L5" s="2" t="inlineStr">
        <is>
          <t>Pendente</t>
        </is>
      </c>
      <c r="M5" s="41" t="n">
        <v>46277</v>
      </c>
      <c r="N5" s="9">
        <f>IF(B5="","",TEXT(B5,"mm/yyyy"))</f>
        <v/>
      </c>
      <c r="O5" s="4" t="inlineStr">
        <is>
          <t>Aguardar pagamento da clínica</t>
        </is>
      </c>
      <c r="P5" s="33">
        <f>IF(OR(J5="",K5=""),"",K5-J5)</f>
        <v/>
      </c>
      <c r="Q5" s="34">
        <f>IF(OR(D5="",K5=""),"",IFERROR(K5/VLOOKUP(D5,'Resumo'!$F$15:$G$23,2,FALSE),0))</f>
        <v/>
      </c>
    </row>
    <row r="6">
      <c r="A6" s="2" t="n">
        <v>5</v>
      </c>
      <c r="B6" s="41" t="n">
        <v>46275</v>
      </c>
      <c r="C6" s="4" t="inlineStr">
        <is>
          <t>Carlos Pereira - mensalidade de curso</t>
        </is>
      </c>
      <c r="D6" s="2" t="inlineStr">
        <is>
          <t>Educação</t>
        </is>
      </c>
      <c r="E6" s="4" t="inlineStr">
        <is>
          <t>Curso profissionalizante</t>
        </is>
      </c>
      <c r="F6" s="2" t="inlineStr">
        <is>
          <t>Fixa</t>
        </is>
      </c>
      <c r="G6" s="2" t="inlineStr">
        <is>
          <t>Boleto</t>
        </is>
      </c>
      <c r="H6" s="4" t="inlineStr">
        <is>
          <t>Conta corrente</t>
        </is>
      </c>
      <c r="I6" s="2" t="inlineStr">
        <is>
          <t>Recife</t>
        </is>
      </c>
      <c r="J6" s="30" t="n">
        <v>350</v>
      </c>
      <c r="K6" s="30" t="n">
        <v>350</v>
      </c>
      <c r="L6" s="2" t="inlineStr">
        <is>
          <t>Pago</t>
        </is>
      </c>
      <c r="M6" s="41" t="n">
        <v>46275</v>
      </c>
      <c r="N6" s="6">
        <f>IF(B6="","",TEXT(B6,"mm/yyyy"))</f>
        <v/>
      </c>
      <c r="O6" s="4" t="inlineStr">
        <is>
          <t>Mensalidade de setembro</t>
        </is>
      </c>
      <c r="P6" s="31">
        <f>IF(OR(J6="",K6=""),"",K6-J6)</f>
        <v/>
      </c>
      <c r="Q6" s="32">
        <f>IF(OR(D6="",K6=""),"",IFERROR(K6/VLOOKUP(D6,'Resumo'!$F$15:$G$23,2,FALSE),0))</f>
        <v/>
      </c>
    </row>
    <row r="7">
      <c r="A7" s="2" t="n">
        <v>6</v>
      </c>
      <c r="B7" s="41" t="n">
        <v>46278</v>
      </c>
      <c r="C7" s="4" t="inlineStr">
        <is>
          <t>Juliana Costa - restaurante</t>
        </is>
      </c>
      <c r="D7" s="2" t="inlineStr">
        <is>
          <t>Lazer</t>
        </is>
      </c>
      <c r="E7" s="4" t="inlineStr">
        <is>
          <t>Restaurante</t>
        </is>
      </c>
      <c r="F7" s="2" t="inlineStr">
        <is>
          <t>Variável</t>
        </is>
      </c>
      <c r="G7" s="2" t="inlineStr">
        <is>
          <t>Pix</t>
        </is>
      </c>
      <c r="H7" s="4" t="inlineStr">
        <is>
          <t>Conta digital</t>
        </is>
      </c>
      <c r="I7" s="2" t="inlineStr">
        <is>
          <t>Salvador</t>
        </is>
      </c>
      <c r="J7" s="30" t="n">
        <v>142.9</v>
      </c>
      <c r="K7" s="30" t="n">
        <v>142.9</v>
      </c>
      <c r="L7" s="2" t="inlineStr">
        <is>
          <t>Pago</t>
        </is>
      </c>
      <c r="M7" s="41" t="n">
        <v>46278</v>
      </c>
      <c r="N7" s="9">
        <f>IF(B7="","",TEXT(B7,"mm/yyyy"))</f>
        <v/>
      </c>
      <c r="O7" s="4" t="inlineStr">
        <is>
          <t>Encontro com amigos</t>
        </is>
      </c>
      <c r="P7" s="33">
        <f>IF(OR(J7="",K7=""),"",K7-J7)</f>
        <v/>
      </c>
      <c r="Q7" s="34">
        <f>IF(OR(D7="",K7=""),"",IFERROR(K7/VLOOKUP(D7,'Resumo'!$F$15:$G$23,2,FALSE),0))</f>
        <v/>
      </c>
    </row>
    <row r="8">
      <c r="A8" s="2" t="n">
        <v>7</v>
      </c>
      <c r="B8" s="41" t="n">
        <v>46280</v>
      </c>
      <c r="C8" s="4" t="inlineStr">
        <is>
          <t>Rafael Almeida - internet residencial</t>
        </is>
      </c>
      <c r="D8" s="2" t="inlineStr">
        <is>
          <t>Assinaturas</t>
        </is>
      </c>
      <c r="E8" s="4" t="inlineStr">
        <is>
          <t>Internet</t>
        </is>
      </c>
      <c r="F8" s="2" t="inlineStr">
        <is>
          <t>Fixa</t>
        </is>
      </c>
      <c r="G8" s="2" t="inlineStr">
        <is>
          <t>Cartão de crédito</t>
        </is>
      </c>
      <c r="H8" s="4" t="inlineStr">
        <is>
          <t>Mastercard final 9034</t>
        </is>
      </c>
      <c r="I8" s="2" t="inlineStr">
        <is>
          <t>Porto Alegre</t>
        </is>
      </c>
      <c r="J8" s="30" t="n">
        <v>119.9</v>
      </c>
      <c r="K8" s="30" t="n">
        <v>119.9</v>
      </c>
      <c r="L8" s="2" t="inlineStr">
        <is>
          <t>Pago</t>
        </is>
      </c>
      <c r="M8" s="41" t="n">
        <v>46280</v>
      </c>
      <c r="N8" s="6">
        <f>IF(B8="","",TEXT(B8,"mm/yyyy"))</f>
        <v/>
      </c>
      <c r="O8" s="4" t="inlineStr">
        <is>
          <t>Plano residencial</t>
        </is>
      </c>
      <c r="P8" s="31">
        <f>IF(OR(J8="",K8=""),"",K8-J8)</f>
        <v/>
      </c>
      <c r="Q8" s="32">
        <f>IF(OR(D8="",K8=""),"",IFERROR(K8/VLOOKUP(D8,'Resumo'!$F$15:$G$23,2,FALSE),0))</f>
        <v/>
      </c>
    </row>
    <row r="9">
      <c r="A9" s="2" t="n">
        <v>8</v>
      </c>
      <c r="B9" s="41" t="n">
        <v>46283</v>
      </c>
      <c r="C9" s="4" t="inlineStr">
        <is>
          <t>Camila Ferreira - roupas</t>
        </is>
      </c>
      <c r="D9" s="2" t="inlineStr">
        <is>
          <t>Compras</t>
        </is>
      </c>
      <c r="E9" s="4" t="inlineStr">
        <is>
          <t>Vestuário</t>
        </is>
      </c>
      <c r="F9" s="2" t="inlineStr">
        <is>
          <t>Variável</t>
        </is>
      </c>
      <c r="G9" s="2" t="inlineStr">
        <is>
          <t>Cartão de crédito</t>
        </is>
      </c>
      <c r="H9" s="4" t="inlineStr">
        <is>
          <t>Visa final 1278</t>
        </is>
      </c>
      <c r="I9" s="2" t="inlineStr">
        <is>
          <t>Fortaleza</t>
        </is>
      </c>
      <c r="J9" s="30" t="n">
        <v>289.99</v>
      </c>
      <c r="K9" s="30" t="n"/>
      <c r="L9" s="2" t="inlineStr">
        <is>
          <t>Pendente</t>
        </is>
      </c>
      <c r="M9" s="41" t="n">
        <v>46283</v>
      </c>
      <c r="N9" s="9">
        <f>IF(B9="","",TEXT(B9,"mm/yyyy"))</f>
        <v/>
      </c>
      <c r="O9" s="4" t="inlineStr">
        <is>
          <t>Compra parcelada</t>
        </is>
      </c>
      <c r="P9" s="33">
        <f>IF(OR(J9="",K9=""),"",K9-J9)</f>
        <v/>
      </c>
      <c r="Q9" s="34">
        <f>IF(OR(D9="",K9=""),"",IFERROR(K9/VLOOKUP(D9,'Resumo'!$F$15:$G$23,2,FALSE),0))</f>
        <v/>
      </c>
    </row>
    <row r="10">
      <c r="A10" s="2" t="n">
        <v>9</v>
      </c>
      <c r="B10" s="41" t="n">
        <v>46285</v>
      </c>
      <c r="C10" s="4" t="inlineStr">
        <is>
          <t>Lucas Rodrigues - conta de luz</t>
        </is>
      </c>
      <c r="D10" s="2" t="inlineStr">
        <is>
          <t>Moradia</t>
        </is>
      </c>
      <c r="E10" s="4" t="inlineStr">
        <is>
          <t>Energia elétrica</t>
        </is>
      </c>
      <c r="F10" s="2" t="inlineStr">
        <is>
          <t>Fixa</t>
        </is>
      </c>
      <c r="G10" s="2" t="inlineStr">
        <is>
          <t>Boleto</t>
        </is>
      </c>
      <c r="H10" s="4" t="inlineStr">
        <is>
          <t>Conta corrente</t>
        </is>
      </c>
      <c r="I10" s="2" t="inlineStr">
        <is>
          <t>Campinas</t>
        </is>
      </c>
      <c r="J10" s="30" t="n">
        <v>198.63</v>
      </c>
      <c r="K10" s="30" t="n">
        <v>198.63</v>
      </c>
      <c r="L10" s="2" t="inlineStr">
        <is>
          <t>Pago</t>
        </is>
      </c>
      <c r="M10" s="41" t="n">
        <v>46285</v>
      </c>
      <c r="N10" s="6">
        <f>IF(B10="","",TEXT(B10,"mm/yyyy"))</f>
        <v/>
      </c>
      <c r="O10" s="4" t="inlineStr">
        <is>
          <t>Fatura de energia</t>
        </is>
      </c>
      <c r="P10" s="31">
        <f>IF(OR(J10="",K10=""),"",K10-J10)</f>
        <v/>
      </c>
      <c r="Q10" s="32">
        <f>IF(OR(D10="",K10=""),"",IFERROR(K10/VLOOKUP(D10,'Resumo'!$F$15:$G$23,2,FALSE),0))</f>
        <v/>
      </c>
    </row>
    <row r="11">
      <c r="A11" s="2" t="n">
        <v>10</v>
      </c>
      <c r="B11" s="41" t="n">
        <v>46287</v>
      </c>
      <c r="C11" s="4" t="inlineStr">
        <is>
          <t>Fernanda Lima - aplicativo de transporte</t>
        </is>
      </c>
      <c r="D11" s="2" t="inlineStr">
        <is>
          <t>Transporte</t>
        </is>
      </c>
      <c r="E11" s="4" t="inlineStr">
        <is>
          <t>Transporte por aplicativo</t>
        </is>
      </c>
      <c r="F11" s="2" t="inlineStr">
        <is>
          <t>Variável</t>
        </is>
      </c>
      <c r="G11" s="2" t="inlineStr">
        <is>
          <t>Cartão de crédito</t>
        </is>
      </c>
      <c r="H11" s="4" t="inlineStr">
        <is>
          <t>Mastercard final 5540</t>
        </is>
      </c>
      <c r="I11" s="2" t="inlineStr">
        <is>
          <t>Brasília</t>
        </is>
      </c>
      <c r="J11" s="30" t="n">
        <v>76.5</v>
      </c>
      <c r="K11" s="30" t="n">
        <v>76.5</v>
      </c>
      <c r="L11" s="2" t="inlineStr">
        <is>
          <t>Pago</t>
        </is>
      </c>
      <c r="M11" s="41" t="n">
        <v>46287</v>
      </c>
      <c r="N11" s="9">
        <f>IF(B11="","",TEXT(B11,"mm/yyyy"))</f>
        <v/>
      </c>
      <c r="O11" s="4" t="inlineStr">
        <is>
          <t>Deslocamentos urbanos</t>
        </is>
      </c>
      <c r="P11" s="33">
        <f>IF(OR(J11="",K11=""),"",K11-J11)</f>
        <v/>
      </c>
      <c r="Q11" s="34">
        <f>IF(OR(D11="",K11=""),"",IFERROR(K11/VLOOKUP(D11,'Resumo'!$F$15:$G$23,2,FALSE),0))</f>
        <v/>
      </c>
    </row>
    <row r="12">
      <c r="A12" s="2" t="n"/>
      <c r="B12" s="41" t="n"/>
      <c r="C12" s="4" t="n"/>
      <c r="D12" s="2" t="n"/>
      <c r="E12" s="4" t="n"/>
      <c r="F12" s="2" t="n"/>
      <c r="G12" s="2" t="n"/>
      <c r="H12" s="4" t="n"/>
      <c r="I12" s="2" t="n"/>
      <c r="J12" s="30" t="n"/>
      <c r="K12" s="30" t="n"/>
      <c r="L12" s="2" t="n"/>
      <c r="M12" s="41" t="n"/>
      <c r="N12" s="9">
        <f>IF(B12="","",TEXT(B12,"mm/yyyy"))</f>
        <v/>
      </c>
      <c r="O12" s="4" t="n"/>
      <c r="P12" s="33">
        <f>IF(OR(J12="",K12=""),"",K12-J12)</f>
        <v/>
      </c>
      <c r="Q12" s="34">
        <f>IF(OR(D12="",K12=""),"",IFERROR(K12/VLOOKUP(D12,'Resumo'!$F$15:$G$23,2,FALSE),0))</f>
        <v/>
      </c>
    </row>
    <row r="13">
      <c r="A13" s="2" t="n"/>
      <c r="B13" s="41" t="n"/>
      <c r="C13" s="4" t="n"/>
      <c r="D13" s="2" t="n"/>
      <c r="E13" s="4" t="n"/>
      <c r="F13" s="2" t="n"/>
      <c r="G13" s="2" t="n"/>
      <c r="H13" s="4" t="n"/>
      <c r="I13" s="2" t="n"/>
      <c r="J13" s="30" t="n"/>
      <c r="K13" s="30" t="n"/>
      <c r="L13" s="2" t="n"/>
      <c r="M13" s="41" t="n"/>
      <c r="N13" s="9">
        <f>IF(B13="","",TEXT(B13,"mm/yyyy"))</f>
        <v/>
      </c>
      <c r="O13" s="4" t="n"/>
      <c r="P13" s="33">
        <f>IF(OR(J13="",K13=""),"",K13-J13)</f>
        <v/>
      </c>
      <c r="Q13" s="34">
        <f>IF(OR(D13="",K13=""),"",IFERROR(K13/VLOOKUP(D13,'Resumo'!$F$15:$G$23,2,FALSE),0))</f>
        <v/>
      </c>
    </row>
    <row r="14">
      <c r="A14" s="2" t="n"/>
      <c r="B14" s="41" t="n"/>
      <c r="C14" s="4" t="n"/>
      <c r="D14" s="2" t="n"/>
      <c r="E14" s="4" t="n"/>
      <c r="F14" s="2" t="n"/>
      <c r="G14" s="2" t="n"/>
      <c r="H14" s="4" t="n"/>
      <c r="I14" s="2" t="n"/>
      <c r="J14" s="30" t="n"/>
      <c r="K14" s="30" t="n"/>
      <c r="L14" s="2" t="n"/>
      <c r="M14" s="41" t="n"/>
      <c r="N14" s="9">
        <f>IF(B14="","",TEXT(B14,"mm/yyyy"))</f>
        <v/>
      </c>
      <c r="O14" s="4" t="n"/>
      <c r="P14" s="33">
        <f>IF(OR(J14="",K14=""),"",K14-J14)</f>
        <v/>
      </c>
      <c r="Q14" s="34">
        <f>IF(OR(D14="",K14=""),"",IFERROR(K14/VLOOKUP(D14,'Resumo'!$F$15:$G$23,2,FALSE),0))</f>
        <v/>
      </c>
    </row>
    <row r="15">
      <c r="A15" s="2" t="n"/>
      <c r="B15" s="41" t="n"/>
      <c r="C15" s="4" t="n"/>
      <c r="D15" s="2" t="n"/>
      <c r="E15" s="4" t="n"/>
      <c r="F15" s="2" t="n"/>
      <c r="G15" s="2" t="n"/>
      <c r="H15" s="4" t="n"/>
      <c r="I15" s="2" t="n"/>
      <c r="J15" s="30" t="n"/>
      <c r="K15" s="30" t="n"/>
      <c r="L15" s="2" t="n"/>
      <c r="M15" s="41" t="n"/>
      <c r="N15" s="9">
        <f>IF(B15="","",TEXT(B15,"mm/yyyy"))</f>
        <v/>
      </c>
      <c r="O15" s="4" t="n"/>
      <c r="P15" s="33">
        <f>IF(OR(J15="",K15=""),"",K15-J15)</f>
        <v/>
      </c>
      <c r="Q15" s="34">
        <f>IF(OR(D15="",K15=""),"",IFERROR(K15/VLOOKUP(D15,'Resumo'!$F$15:$G$23,2,FALSE),0))</f>
        <v/>
      </c>
    </row>
    <row r="16">
      <c r="A16" s="2" t="n"/>
      <c r="B16" s="41" t="n"/>
      <c r="C16" s="4" t="n"/>
      <c r="D16" s="2" t="n"/>
      <c r="E16" s="4" t="n"/>
      <c r="F16" s="2" t="n"/>
      <c r="G16" s="2" t="n"/>
      <c r="H16" s="4" t="n"/>
      <c r="I16" s="2" t="n"/>
      <c r="J16" s="30" t="n"/>
      <c r="K16" s="30" t="n"/>
      <c r="L16" s="2" t="n"/>
      <c r="M16" s="41" t="n"/>
      <c r="N16" s="9">
        <f>IF(B16="","",TEXT(B16,"mm/yyyy"))</f>
        <v/>
      </c>
      <c r="O16" s="4" t="n"/>
      <c r="P16" s="33">
        <f>IF(OR(J16="",K16=""),"",K16-J16)</f>
        <v/>
      </c>
      <c r="Q16" s="34">
        <f>IF(OR(D16="",K16=""),"",IFERROR(K16/VLOOKUP(D16,'Resumo'!$F$15:$G$23,2,FALSE),0))</f>
        <v/>
      </c>
    </row>
    <row r="17">
      <c r="A17" s="2" t="n"/>
      <c r="B17" s="41" t="n"/>
      <c r="C17" s="4" t="n"/>
      <c r="D17" s="2" t="n"/>
      <c r="E17" s="4" t="n"/>
      <c r="F17" s="2" t="n"/>
      <c r="G17" s="2" t="n"/>
      <c r="H17" s="4" t="n"/>
      <c r="I17" s="2" t="n"/>
      <c r="J17" s="30" t="n"/>
      <c r="K17" s="30" t="n"/>
      <c r="L17" s="2" t="n"/>
      <c r="M17" s="41" t="n"/>
      <c r="N17" s="9">
        <f>IF(B17="","",TEXT(B17,"mm/yyyy"))</f>
        <v/>
      </c>
      <c r="O17" s="4" t="n"/>
      <c r="P17" s="33">
        <f>IF(OR(J17="",K17=""),"",K17-J17)</f>
        <v/>
      </c>
      <c r="Q17" s="34">
        <f>IF(OR(D17="",K17=""),"",IFERROR(K17/VLOOKUP(D17,'Resumo'!$F$15:$G$23,2,FALSE),0))</f>
        <v/>
      </c>
    </row>
    <row r="18">
      <c r="A18" s="2" t="n"/>
      <c r="B18" s="41" t="n"/>
      <c r="C18" s="4" t="n"/>
      <c r="D18" s="2" t="n"/>
      <c r="E18" s="4" t="n"/>
      <c r="F18" s="2" t="n"/>
      <c r="G18" s="2" t="n"/>
      <c r="H18" s="4" t="n"/>
      <c r="I18" s="2" t="n"/>
      <c r="J18" s="30" t="n"/>
      <c r="K18" s="30" t="n"/>
      <c r="L18" s="2" t="n"/>
      <c r="M18" s="41" t="n"/>
      <c r="N18" s="9">
        <f>IF(B18="","",TEXT(B18,"mm/yyyy"))</f>
        <v/>
      </c>
      <c r="O18" s="4" t="n"/>
      <c r="P18" s="33">
        <f>IF(OR(J18="",K18=""),"",K18-J18)</f>
        <v/>
      </c>
      <c r="Q18" s="34">
        <f>IF(OR(D18="",K18=""),"",IFERROR(K18/VLOOKUP(D18,'Resumo'!$F$15:$G$23,2,FALSE),0))</f>
        <v/>
      </c>
    </row>
    <row r="19">
      <c r="A19" s="2" t="n"/>
      <c r="B19" s="41" t="n"/>
      <c r="C19" s="4" t="n"/>
      <c r="D19" s="2" t="n"/>
      <c r="E19" s="4" t="n"/>
      <c r="F19" s="2" t="n"/>
      <c r="G19" s="2" t="n"/>
      <c r="H19" s="4" t="n"/>
      <c r="I19" s="2" t="n"/>
      <c r="J19" s="30" t="n"/>
      <c r="K19" s="30" t="n"/>
      <c r="L19" s="2" t="n"/>
      <c r="M19" s="41" t="n"/>
      <c r="N19" s="9">
        <f>IF(B19="","",TEXT(B19,"mm/yyyy"))</f>
        <v/>
      </c>
      <c r="O19" s="4" t="n"/>
      <c r="P19" s="33">
        <f>IF(OR(J19="",K19=""),"",K19-J19)</f>
        <v/>
      </c>
      <c r="Q19" s="34">
        <f>IF(OR(D19="",K19=""),"",IFERROR(K19/VLOOKUP(D19,'Resumo'!$F$15:$G$23,2,FALSE),0))</f>
        <v/>
      </c>
    </row>
    <row r="20">
      <c r="A20" s="2" t="n"/>
      <c r="B20" s="41" t="n"/>
      <c r="C20" s="4" t="n"/>
      <c r="D20" s="2" t="n"/>
      <c r="E20" s="4" t="n"/>
      <c r="F20" s="2" t="n"/>
      <c r="G20" s="2" t="n"/>
      <c r="H20" s="4" t="n"/>
      <c r="I20" s="2" t="n"/>
      <c r="J20" s="30" t="n"/>
      <c r="K20" s="30" t="n"/>
      <c r="L20" s="2" t="n"/>
      <c r="M20" s="41" t="n"/>
      <c r="N20" s="9">
        <f>IF(B20="","",TEXT(B20,"mm/yyyy"))</f>
        <v/>
      </c>
      <c r="O20" s="4" t="n"/>
      <c r="P20" s="33">
        <f>IF(OR(J20="",K20=""),"",K20-J20)</f>
        <v/>
      </c>
      <c r="Q20" s="34">
        <f>IF(OR(D20="",K20=""),"",IFERROR(K20/VLOOKUP(D20,'Resumo'!$F$15:$G$23,2,FALSE),0))</f>
        <v/>
      </c>
    </row>
    <row r="21">
      <c r="A21" s="2" t="n"/>
      <c r="B21" s="41" t="n"/>
      <c r="C21" s="4" t="n"/>
      <c r="D21" s="2" t="n"/>
      <c r="E21" s="4" t="n"/>
      <c r="F21" s="2" t="n"/>
      <c r="G21" s="2" t="n"/>
      <c r="H21" s="4" t="n"/>
      <c r="I21" s="2" t="n"/>
      <c r="J21" s="30" t="n"/>
      <c r="K21" s="30" t="n"/>
      <c r="L21" s="2" t="n"/>
      <c r="M21" s="41" t="n"/>
      <c r="N21" s="9">
        <f>IF(B21="","",TEXT(B21,"mm/yyyy"))</f>
        <v/>
      </c>
      <c r="O21" s="4" t="n"/>
      <c r="P21" s="33">
        <f>IF(OR(J21="",K21=""),"",K21-J21)</f>
        <v/>
      </c>
      <c r="Q21" s="34">
        <f>IF(OR(D21="",K21=""),"",IFERROR(K21/VLOOKUP(D21,'Resumo'!$F$15:$G$23,2,FALSE),0))</f>
        <v/>
      </c>
    </row>
    <row r="22">
      <c r="A22" s="2" t="n"/>
      <c r="B22" s="41" t="n"/>
      <c r="C22" s="4" t="n"/>
      <c r="D22" s="2" t="n"/>
      <c r="E22" s="4" t="n"/>
      <c r="F22" s="2" t="n"/>
      <c r="G22" s="2" t="n"/>
      <c r="H22" s="4" t="n"/>
      <c r="I22" s="2" t="n"/>
      <c r="J22" s="30" t="n"/>
      <c r="K22" s="30" t="n"/>
      <c r="L22" s="2" t="n"/>
      <c r="M22" s="41" t="n"/>
      <c r="N22" s="9">
        <f>IF(B22="","",TEXT(B22,"mm/yyyy"))</f>
        <v/>
      </c>
      <c r="O22" s="4" t="n"/>
      <c r="P22" s="33">
        <f>IF(OR(J22="",K22=""),"",K22-J22)</f>
        <v/>
      </c>
      <c r="Q22" s="34">
        <f>IF(OR(D22="",K22=""),"",IFERROR(K22/VLOOKUP(D22,'Resumo'!$F$15:$G$23,2,FALSE),0))</f>
        <v/>
      </c>
    </row>
    <row r="23">
      <c r="A23" s="2" t="n"/>
      <c r="B23" s="41" t="n"/>
      <c r="C23" s="4" t="n"/>
      <c r="D23" s="2" t="n"/>
      <c r="E23" s="4" t="n"/>
      <c r="F23" s="2" t="n"/>
      <c r="G23" s="2" t="n"/>
      <c r="H23" s="4" t="n"/>
      <c r="I23" s="2" t="n"/>
      <c r="J23" s="30" t="n"/>
      <c r="K23" s="30" t="n"/>
      <c r="L23" s="2" t="n"/>
      <c r="M23" s="41" t="n"/>
      <c r="N23" s="9">
        <f>IF(B23="","",TEXT(B23,"mm/yyyy"))</f>
        <v/>
      </c>
      <c r="O23" s="4" t="n"/>
      <c r="P23" s="33">
        <f>IF(OR(J23="",K23=""),"",K23-J23)</f>
        <v/>
      </c>
      <c r="Q23" s="34">
        <f>IF(OR(D23="",K23=""),"",IFERROR(K23/VLOOKUP(D23,'Resumo'!$F$15:$G$23,2,FALSE),0))</f>
        <v/>
      </c>
    </row>
    <row r="24">
      <c r="A24" s="2" t="n"/>
      <c r="B24" s="41" t="n"/>
      <c r="C24" s="4" t="n"/>
      <c r="D24" s="2" t="n"/>
      <c r="E24" s="4" t="n"/>
      <c r="F24" s="2" t="n"/>
      <c r="G24" s="2" t="n"/>
      <c r="H24" s="4" t="n"/>
      <c r="I24" s="2" t="n"/>
      <c r="J24" s="30" t="n"/>
      <c r="K24" s="30" t="n"/>
      <c r="L24" s="2" t="n"/>
      <c r="M24" s="41" t="n"/>
      <c r="N24" s="9">
        <f>IF(B24="","",TEXT(B24,"mm/yyyy"))</f>
        <v/>
      </c>
      <c r="O24" s="4" t="n"/>
      <c r="P24" s="33">
        <f>IF(OR(J24="",K24=""),"",K24-J24)</f>
        <v/>
      </c>
      <c r="Q24" s="34">
        <f>IF(OR(D24="",K24=""),"",IFERROR(K24/VLOOKUP(D24,'Resumo'!$F$15:$G$23,2,FALSE),0))</f>
        <v/>
      </c>
    </row>
    <row r="25">
      <c r="A25" s="2" t="n"/>
      <c r="B25" s="41" t="n"/>
      <c r="C25" s="4" t="n"/>
      <c r="D25" s="2" t="n"/>
      <c r="E25" s="4" t="n"/>
      <c r="F25" s="2" t="n"/>
      <c r="G25" s="2" t="n"/>
      <c r="H25" s="4" t="n"/>
      <c r="I25" s="2" t="n"/>
      <c r="J25" s="30" t="n"/>
      <c r="K25" s="30" t="n"/>
      <c r="L25" s="2" t="n"/>
      <c r="M25" s="41" t="n"/>
      <c r="N25" s="9">
        <f>IF(B25="","",TEXT(B25,"mm/yyyy"))</f>
        <v/>
      </c>
      <c r="O25" s="4" t="n"/>
      <c r="P25" s="33">
        <f>IF(OR(J25="",K25=""),"",K25-J25)</f>
        <v/>
      </c>
      <c r="Q25" s="34">
        <f>IF(OR(D25="",K25=""),"",IFERROR(K25/VLOOKUP(D25,'Resumo'!$F$15:$G$23,2,FALSE),0))</f>
        <v/>
      </c>
    </row>
    <row r="26">
      <c r="A26" s="2" t="n"/>
      <c r="B26" s="41" t="n"/>
      <c r="C26" s="4" t="n"/>
      <c r="D26" s="2" t="n"/>
      <c r="E26" s="4" t="n"/>
      <c r="F26" s="2" t="n"/>
      <c r="G26" s="2" t="n"/>
      <c r="H26" s="4" t="n"/>
      <c r="I26" s="2" t="n"/>
      <c r="J26" s="30" t="n"/>
      <c r="K26" s="30" t="n"/>
      <c r="L26" s="2" t="n"/>
      <c r="M26" s="41" t="n"/>
      <c r="N26" s="9">
        <f>IF(B26="","",TEXT(B26,"mm/yyyy"))</f>
        <v/>
      </c>
      <c r="O26" s="4" t="n"/>
      <c r="P26" s="33">
        <f>IF(OR(J26="",K26=""),"",K26-J26)</f>
        <v/>
      </c>
      <c r="Q26" s="34">
        <f>IF(OR(D26="",K26=""),"",IFERROR(K26/VLOOKUP(D26,'Resumo'!$F$15:$G$23,2,FALSE),0))</f>
        <v/>
      </c>
    </row>
    <row r="27">
      <c r="A27" s="2" t="n"/>
      <c r="B27" s="41" t="n"/>
      <c r="C27" s="4" t="n"/>
      <c r="D27" s="2" t="n"/>
      <c r="E27" s="4" t="n"/>
      <c r="F27" s="2" t="n"/>
      <c r="G27" s="2" t="n"/>
      <c r="H27" s="4" t="n"/>
      <c r="I27" s="2" t="n"/>
      <c r="J27" s="30" t="n"/>
      <c r="K27" s="30" t="n"/>
      <c r="L27" s="2" t="n"/>
      <c r="M27" s="41" t="n"/>
      <c r="N27" s="9">
        <f>IF(B27="","",TEXT(B27,"mm/yyyy"))</f>
        <v/>
      </c>
      <c r="O27" s="4" t="n"/>
      <c r="P27" s="33">
        <f>IF(OR(J27="",K27=""),"",K27-J27)</f>
        <v/>
      </c>
      <c r="Q27" s="34">
        <f>IF(OR(D27="",K27=""),"",IFERROR(K27/VLOOKUP(D27,'Resumo'!$F$15:$G$23,2,FALSE),0))</f>
        <v/>
      </c>
    </row>
    <row r="28">
      <c r="A28" s="2" t="n"/>
      <c r="B28" s="41" t="n"/>
      <c r="C28" s="4" t="n"/>
      <c r="D28" s="2" t="n"/>
      <c r="E28" s="4" t="n"/>
      <c r="F28" s="2" t="n"/>
      <c r="G28" s="2" t="n"/>
      <c r="H28" s="4" t="n"/>
      <c r="I28" s="2" t="n"/>
      <c r="J28" s="30" t="n"/>
      <c r="K28" s="30" t="n"/>
      <c r="L28" s="2" t="n"/>
      <c r="M28" s="41" t="n"/>
      <c r="N28" s="9">
        <f>IF(B28="","",TEXT(B28,"mm/yyyy"))</f>
        <v/>
      </c>
      <c r="O28" s="4" t="n"/>
      <c r="P28" s="33">
        <f>IF(OR(J28="",K28=""),"",K28-J28)</f>
        <v/>
      </c>
      <c r="Q28" s="34">
        <f>IF(OR(D28="",K28=""),"",IFERROR(K28/VLOOKUP(D28,'Resumo'!$F$15:$G$23,2,FALSE),0))</f>
        <v/>
      </c>
    </row>
    <row r="29">
      <c r="A29" s="2" t="n"/>
      <c r="B29" s="41" t="n"/>
      <c r="C29" s="4" t="n"/>
      <c r="D29" s="2" t="n"/>
      <c r="E29" s="4" t="n"/>
      <c r="F29" s="2" t="n"/>
      <c r="G29" s="2" t="n"/>
      <c r="H29" s="4" t="n"/>
      <c r="I29" s="2" t="n"/>
      <c r="J29" s="30" t="n"/>
      <c r="K29" s="30" t="n"/>
      <c r="L29" s="2" t="n"/>
      <c r="M29" s="41" t="n"/>
      <c r="N29" s="9">
        <f>IF(B29="","",TEXT(B29,"mm/yyyy"))</f>
        <v/>
      </c>
      <c r="O29" s="4" t="n"/>
      <c r="P29" s="33">
        <f>IF(OR(J29="",K29=""),"",K29-J29)</f>
        <v/>
      </c>
      <c r="Q29" s="34">
        <f>IF(OR(D29="",K29=""),"",IFERROR(K29/VLOOKUP(D29,'Resumo'!$F$15:$G$23,2,FALSE),0))</f>
        <v/>
      </c>
    </row>
    <row r="30">
      <c r="A30" s="2" t="n"/>
      <c r="B30" s="41" t="n"/>
      <c r="C30" s="4" t="n"/>
      <c r="D30" s="2" t="n"/>
      <c r="E30" s="4" t="n"/>
      <c r="F30" s="2" t="n"/>
      <c r="G30" s="2" t="n"/>
      <c r="H30" s="4" t="n"/>
      <c r="I30" s="2" t="n"/>
      <c r="J30" s="30" t="n"/>
      <c r="K30" s="30" t="n"/>
      <c r="L30" s="2" t="n"/>
      <c r="M30" s="41" t="n"/>
      <c r="N30" s="9">
        <f>IF(B30="","",TEXT(B30,"mm/yyyy"))</f>
        <v/>
      </c>
      <c r="O30" s="4" t="n"/>
      <c r="P30" s="33">
        <f>IF(OR(J30="",K30=""),"",K30-J30)</f>
        <v/>
      </c>
      <c r="Q30" s="34">
        <f>IF(OR(D30="",K30=""),"",IFERROR(K30/VLOOKUP(D30,'Resumo'!$F$15:$G$23,2,FALSE),0))</f>
        <v/>
      </c>
    </row>
    <row r="31">
      <c r="A31" s="2" t="n"/>
      <c r="B31" s="41" t="n"/>
      <c r="C31" s="4" t="n"/>
      <c r="D31" s="2" t="n"/>
      <c r="E31" s="4" t="n"/>
      <c r="F31" s="2" t="n"/>
      <c r="G31" s="2" t="n"/>
      <c r="H31" s="4" t="n"/>
      <c r="I31" s="2" t="n"/>
      <c r="J31" s="30" t="n"/>
      <c r="K31" s="30" t="n"/>
      <c r="L31" s="2" t="n"/>
      <c r="M31" s="41" t="n"/>
      <c r="N31" s="9">
        <f>IF(B31="","",TEXT(B31,"mm/yyyy"))</f>
        <v/>
      </c>
      <c r="O31" s="4" t="n"/>
      <c r="P31" s="33">
        <f>IF(OR(J31="",K31=""),"",K31-J31)</f>
        <v/>
      </c>
      <c r="Q31" s="34">
        <f>IF(OR(D31="",K31=""),"",IFERROR(K31/VLOOKUP(D31,'Resumo'!$F$15:$G$23,2,FALSE),0))</f>
        <v/>
      </c>
    </row>
    <row r="32">
      <c r="A32" s="2" t="n"/>
      <c r="B32" s="41" t="n"/>
      <c r="C32" s="4" t="n"/>
      <c r="D32" s="2" t="n"/>
      <c r="E32" s="4" t="n"/>
      <c r="F32" s="2" t="n"/>
      <c r="G32" s="2" t="n"/>
      <c r="H32" s="4" t="n"/>
      <c r="I32" s="2" t="n"/>
      <c r="J32" s="30" t="n"/>
      <c r="K32" s="30" t="n"/>
      <c r="L32" s="2" t="n"/>
      <c r="M32" s="41" t="n"/>
      <c r="N32" s="9">
        <f>IF(B32="","",TEXT(B32,"mm/yyyy"))</f>
        <v/>
      </c>
      <c r="O32" s="4" t="n"/>
      <c r="P32" s="33">
        <f>IF(OR(J32="",K32=""),"",K32-J32)</f>
        <v/>
      </c>
      <c r="Q32" s="34">
        <f>IF(OR(D32="",K32=""),"",IFERROR(K32/VLOOKUP(D32,'Resumo'!$F$15:$G$23,2,FALSE),0))</f>
        <v/>
      </c>
    </row>
    <row r="33">
      <c r="A33" s="2" t="n"/>
      <c r="B33" s="41" t="n"/>
      <c r="C33" s="4" t="n"/>
      <c r="D33" s="2" t="n"/>
      <c r="E33" s="4" t="n"/>
      <c r="F33" s="2" t="n"/>
      <c r="G33" s="2" t="n"/>
      <c r="H33" s="4" t="n"/>
      <c r="I33" s="2" t="n"/>
      <c r="J33" s="30" t="n"/>
      <c r="K33" s="30" t="n"/>
      <c r="L33" s="2" t="n"/>
      <c r="M33" s="41" t="n"/>
      <c r="N33" s="9">
        <f>IF(B33="","",TEXT(B33,"mm/yyyy"))</f>
        <v/>
      </c>
      <c r="O33" s="4" t="n"/>
      <c r="P33" s="33">
        <f>IF(OR(J33="",K33=""),"",K33-J33)</f>
        <v/>
      </c>
      <c r="Q33" s="34">
        <f>IF(OR(D33="",K33=""),"",IFERROR(K33/VLOOKUP(D33,'Resumo'!$F$15:$G$23,2,FALSE),0))</f>
        <v/>
      </c>
    </row>
    <row r="34">
      <c r="A34" s="2" t="n"/>
      <c r="B34" s="41" t="n"/>
      <c r="C34" s="4" t="n"/>
      <c r="D34" s="2" t="n"/>
      <c r="E34" s="4" t="n"/>
      <c r="F34" s="2" t="n"/>
      <c r="G34" s="2" t="n"/>
      <c r="H34" s="4" t="n"/>
      <c r="I34" s="2" t="n"/>
      <c r="J34" s="30" t="n"/>
      <c r="K34" s="30" t="n"/>
      <c r="L34" s="2" t="n"/>
      <c r="M34" s="41" t="n"/>
      <c r="N34" s="9">
        <f>IF(B34="","",TEXT(B34,"mm/yyyy"))</f>
        <v/>
      </c>
      <c r="O34" s="4" t="n"/>
      <c r="P34" s="33">
        <f>IF(OR(J34="",K34=""),"",K34-J34)</f>
        <v/>
      </c>
      <c r="Q34" s="34">
        <f>IF(OR(D34="",K34=""),"",IFERROR(K34/VLOOKUP(D34,'Resumo'!$F$15:$G$23,2,FALSE),0))</f>
        <v/>
      </c>
    </row>
    <row r="35">
      <c r="A35" s="2" t="n"/>
      <c r="B35" s="41" t="n"/>
      <c r="C35" s="4" t="n"/>
      <c r="D35" s="2" t="n"/>
      <c r="E35" s="4" t="n"/>
      <c r="F35" s="2" t="n"/>
      <c r="G35" s="2" t="n"/>
      <c r="H35" s="4" t="n"/>
      <c r="I35" s="2" t="n"/>
      <c r="J35" s="30" t="n"/>
      <c r="K35" s="30" t="n"/>
      <c r="L35" s="2" t="n"/>
      <c r="M35" s="41" t="n"/>
      <c r="N35" s="9">
        <f>IF(B35="","",TEXT(B35,"mm/yyyy"))</f>
        <v/>
      </c>
      <c r="O35" s="4" t="n"/>
      <c r="P35" s="33">
        <f>IF(OR(J35="",K35=""),"",K35-J35)</f>
        <v/>
      </c>
      <c r="Q35" s="34">
        <f>IF(OR(D35="",K35=""),"",IFERROR(K35/VLOOKUP(D35,'Resumo'!$F$15:$G$23,2,FALSE),0))</f>
        <v/>
      </c>
    </row>
    <row r="36">
      <c r="A36" s="2" t="n"/>
      <c r="B36" s="41" t="n"/>
      <c r="C36" s="4" t="n"/>
      <c r="D36" s="2" t="n"/>
      <c r="E36" s="4" t="n"/>
      <c r="F36" s="2" t="n"/>
      <c r="G36" s="2" t="n"/>
      <c r="H36" s="4" t="n"/>
      <c r="I36" s="2" t="n"/>
      <c r="J36" s="30" t="n"/>
      <c r="K36" s="30" t="n"/>
      <c r="L36" s="2" t="n"/>
      <c r="M36" s="41" t="n"/>
      <c r="N36" s="9">
        <f>IF(B36="","",TEXT(B36,"mm/yyyy"))</f>
        <v/>
      </c>
      <c r="O36" s="4" t="n"/>
      <c r="P36" s="33">
        <f>IF(OR(J36="",K36=""),"",K36-J36)</f>
        <v/>
      </c>
      <c r="Q36" s="34">
        <f>IF(OR(D36="",K36=""),"",IFERROR(K36/VLOOKUP(D36,'Resumo'!$F$15:$G$23,2,FALSE),0))</f>
        <v/>
      </c>
    </row>
    <row r="37">
      <c r="A37" s="2" t="n"/>
      <c r="B37" s="41" t="n"/>
      <c r="C37" s="4" t="n"/>
      <c r="D37" s="2" t="n"/>
      <c r="E37" s="4" t="n"/>
      <c r="F37" s="2" t="n"/>
      <c r="G37" s="2" t="n"/>
      <c r="H37" s="4" t="n"/>
      <c r="I37" s="2" t="n"/>
      <c r="J37" s="30" t="n"/>
      <c r="K37" s="30" t="n"/>
      <c r="L37" s="2" t="n"/>
      <c r="M37" s="41" t="n"/>
      <c r="N37" s="9">
        <f>IF(B37="","",TEXT(B37,"mm/yyyy"))</f>
        <v/>
      </c>
      <c r="O37" s="4" t="n"/>
      <c r="P37" s="33">
        <f>IF(OR(J37="",K37=""),"",K37-J37)</f>
        <v/>
      </c>
      <c r="Q37" s="34">
        <f>IF(OR(D37="",K37=""),"",IFERROR(K37/VLOOKUP(D37,'Resumo'!$F$15:$G$23,2,FALSE),0))</f>
        <v/>
      </c>
    </row>
    <row r="38">
      <c r="A38" s="2" t="n"/>
      <c r="B38" s="41" t="n"/>
      <c r="C38" s="4" t="n"/>
      <c r="D38" s="2" t="n"/>
      <c r="E38" s="4" t="n"/>
      <c r="F38" s="2" t="n"/>
      <c r="G38" s="2" t="n"/>
      <c r="H38" s="4" t="n"/>
      <c r="I38" s="2" t="n"/>
      <c r="J38" s="30" t="n"/>
      <c r="K38" s="30" t="n"/>
      <c r="L38" s="2" t="n"/>
      <c r="M38" s="41" t="n"/>
      <c r="N38" s="9">
        <f>IF(B38="","",TEXT(B38,"mm/yyyy"))</f>
        <v/>
      </c>
      <c r="O38" s="4" t="n"/>
      <c r="P38" s="33">
        <f>IF(OR(J38="",K38=""),"",K38-J38)</f>
        <v/>
      </c>
      <c r="Q38" s="34">
        <f>IF(OR(D38="",K38=""),"",IFERROR(K38/VLOOKUP(D38,'Resumo'!$F$15:$G$23,2,FALSE),0))</f>
        <v/>
      </c>
    </row>
    <row r="39">
      <c r="A39" s="2" t="n"/>
      <c r="B39" s="41" t="n"/>
      <c r="C39" s="4" t="n"/>
      <c r="D39" s="2" t="n"/>
      <c r="E39" s="4" t="n"/>
      <c r="F39" s="2" t="n"/>
      <c r="G39" s="2" t="n"/>
      <c r="H39" s="4" t="n"/>
      <c r="I39" s="2" t="n"/>
      <c r="J39" s="30" t="n"/>
      <c r="K39" s="30" t="n"/>
      <c r="L39" s="2" t="n"/>
      <c r="M39" s="41" t="n"/>
      <c r="N39" s="9">
        <f>IF(B39="","",TEXT(B39,"mm/yyyy"))</f>
        <v/>
      </c>
      <c r="O39" s="4" t="n"/>
      <c r="P39" s="33">
        <f>IF(OR(J39="",K39=""),"",K39-J39)</f>
        <v/>
      </c>
      <c r="Q39" s="34">
        <f>IF(OR(D39="",K39=""),"",IFERROR(K39/VLOOKUP(D39,'Resumo'!$F$15:$G$23,2,FALSE),0))</f>
        <v/>
      </c>
    </row>
    <row r="40">
      <c r="A40" s="2" t="n"/>
      <c r="B40" s="41" t="n"/>
      <c r="C40" s="4" t="n"/>
      <c r="D40" s="2" t="n"/>
      <c r="E40" s="4" t="n"/>
      <c r="F40" s="2" t="n"/>
      <c r="G40" s="2" t="n"/>
      <c r="H40" s="4" t="n"/>
      <c r="I40" s="2" t="n"/>
      <c r="J40" s="30" t="n"/>
      <c r="K40" s="30" t="n"/>
      <c r="L40" s="2" t="n"/>
      <c r="M40" s="41" t="n"/>
      <c r="N40" s="9">
        <f>IF(B40="","",TEXT(B40,"mm/yyyy"))</f>
        <v/>
      </c>
      <c r="O40" s="4" t="n"/>
      <c r="P40" s="33">
        <f>IF(OR(J40="",K40=""),"",K40-J40)</f>
        <v/>
      </c>
      <c r="Q40" s="34">
        <f>IF(OR(D40="",K40=""),"",IFERROR(K40/VLOOKUP(D40,'Resumo'!$F$15:$G$23,2,FALSE),0))</f>
        <v/>
      </c>
    </row>
    <row r="41">
      <c r="A41" s="2" t="n"/>
      <c r="B41" s="41" t="n"/>
      <c r="C41" s="4" t="n"/>
      <c r="D41" s="2" t="n"/>
      <c r="E41" s="4" t="n"/>
      <c r="F41" s="2" t="n"/>
      <c r="G41" s="2" t="n"/>
      <c r="H41" s="4" t="n"/>
      <c r="I41" s="2" t="n"/>
      <c r="J41" s="30" t="n"/>
      <c r="K41" s="30" t="n"/>
      <c r="L41" s="2" t="n"/>
      <c r="M41" s="41" t="n"/>
      <c r="N41" s="9">
        <f>IF(B41="","",TEXT(B41,"mm/yyyy"))</f>
        <v/>
      </c>
      <c r="O41" s="4" t="n"/>
      <c r="P41" s="33">
        <f>IF(OR(J41="",K41=""),"",K41-J41)</f>
        <v/>
      </c>
      <c r="Q41" s="34">
        <f>IF(OR(D41="",K41=""),"",IFERROR(K41/VLOOKUP(D41,'Resumo'!$F$15:$G$23,2,FALSE),0))</f>
        <v/>
      </c>
    </row>
    <row r="42">
      <c r="A42" s="2" t="n"/>
      <c r="B42" s="41" t="n"/>
      <c r="C42" s="4" t="n"/>
      <c r="D42" s="2" t="n"/>
      <c r="E42" s="4" t="n"/>
      <c r="F42" s="2" t="n"/>
      <c r="G42" s="2" t="n"/>
      <c r="H42" s="4" t="n"/>
      <c r="I42" s="2" t="n"/>
      <c r="J42" s="30" t="n"/>
      <c r="K42" s="30" t="n"/>
      <c r="L42" s="2" t="n"/>
      <c r="M42" s="41" t="n"/>
      <c r="N42" s="9">
        <f>IF(B42="","",TEXT(B42,"mm/yyyy"))</f>
        <v/>
      </c>
      <c r="O42" s="4" t="n"/>
      <c r="P42" s="33">
        <f>IF(OR(J42="",K42=""),"",K42-J42)</f>
        <v/>
      </c>
      <c r="Q42" s="34">
        <f>IF(OR(D42="",K42=""),"",IFERROR(K42/VLOOKUP(D42,'Resumo'!$F$15:$G$23,2,FALSE),0))</f>
        <v/>
      </c>
    </row>
    <row r="43">
      <c r="A43" s="2" t="n"/>
      <c r="B43" s="41" t="n"/>
      <c r="C43" s="4" t="n"/>
      <c r="D43" s="2" t="n"/>
      <c r="E43" s="4" t="n"/>
      <c r="F43" s="2" t="n"/>
      <c r="G43" s="2" t="n"/>
      <c r="H43" s="4" t="n"/>
      <c r="I43" s="2" t="n"/>
      <c r="J43" s="30" t="n"/>
      <c r="K43" s="30" t="n"/>
      <c r="L43" s="2" t="n"/>
      <c r="M43" s="41" t="n"/>
      <c r="N43" s="9">
        <f>IF(B43="","",TEXT(B43,"mm/yyyy"))</f>
        <v/>
      </c>
      <c r="O43" s="4" t="n"/>
      <c r="P43" s="33">
        <f>IF(OR(J43="",K43=""),"",K43-J43)</f>
        <v/>
      </c>
      <c r="Q43" s="34">
        <f>IF(OR(D43="",K43=""),"",IFERROR(K43/VLOOKUP(D43,'Resumo'!$F$15:$G$23,2,FALSE),0))</f>
        <v/>
      </c>
    </row>
    <row r="44">
      <c r="A44" s="2" t="n"/>
      <c r="B44" s="41" t="n"/>
      <c r="C44" s="4" t="n"/>
      <c r="D44" s="2" t="n"/>
      <c r="E44" s="4" t="n"/>
      <c r="F44" s="2" t="n"/>
      <c r="G44" s="2" t="n"/>
      <c r="H44" s="4" t="n"/>
      <c r="I44" s="2" t="n"/>
      <c r="J44" s="30" t="n"/>
      <c r="K44" s="30" t="n"/>
      <c r="L44" s="2" t="n"/>
      <c r="M44" s="41" t="n"/>
      <c r="N44" s="9">
        <f>IF(B44="","",TEXT(B44,"mm/yyyy"))</f>
        <v/>
      </c>
      <c r="O44" s="4" t="n"/>
      <c r="P44" s="33">
        <f>IF(OR(J44="",K44=""),"",K44-J44)</f>
        <v/>
      </c>
      <c r="Q44" s="34">
        <f>IF(OR(D44="",K44=""),"",IFERROR(K44/VLOOKUP(D44,'Resumo'!$F$15:$G$23,2,FALSE),0))</f>
        <v/>
      </c>
    </row>
    <row r="45">
      <c r="A45" s="2" t="n"/>
      <c r="B45" s="41" t="n"/>
      <c r="C45" s="4" t="n"/>
      <c r="D45" s="2" t="n"/>
      <c r="E45" s="4" t="n"/>
      <c r="F45" s="2" t="n"/>
      <c r="G45" s="2" t="n"/>
      <c r="H45" s="4" t="n"/>
      <c r="I45" s="2" t="n"/>
      <c r="J45" s="30" t="n"/>
      <c r="K45" s="30" t="n"/>
      <c r="L45" s="2" t="n"/>
      <c r="M45" s="41" t="n"/>
      <c r="N45" s="9">
        <f>IF(B45="","",TEXT(B45,"mm/yyyy"))</f>
        <v/>
      </c>
      <c r="O45" s="4" t="n"/>
      <c r="P45" s="33">
        <f>IF(OR(J45="",K45=""),"",K45-J45)</f>
        <v/>
      </c>
      <c r="Q45" s="34">
        <f>IF(OR(D45="",K45=""),"",IFERROR(K45/VLOOKUP(D45,'Resumo'!$F$15:$G$23,2,FALSE),0))</f>
        <v/>
      </c>
    </row>
    <row r="46">
      <c r="A46" s="2" t="n"/>
      <c r="B46" s="41" t="n"/>
      <c r="C46" s="4" t="n"/>
      <c r="D46" s="2" t="n"/>
      <c r="E46" s="4" t="n"/>
      <c r="F46" s="2" t="n"/>
      <c r="G46" s="2" t="n"/>
      <c r="H46" s="4" t="n"/>
      <c r="I46" s="2" t="n"/>
      <c r="J46" s="30" t="n"/>
      <c r="K46" s="30" t="n"/>
      <c r="L46" s="2" t="n"/>
      <c r="M46" s="41" t="n"/>
      <c r="N46" s="9">
        <f>IF(B46="","",TEXT(B46,"mm/yyyy"))</f>
        <v/>
      </c>
      <c r="O46" s="4" t="n"/>
      <c r="P46" s="33">
        <f>IF(OR(J46="",K46=""),"",K46-J46)</f>
        <v/>
      </c>
      <c r="Q46" s="34">
        <f>IF(OR(D46="",K46=""),"",IFERROR(K46/VLOOKUP(D46,'Resumo'!$F$15:$G$23,2,FALSE),0))</f>
        <v/>
      </c>
    </row>
    <row r="47">
      <c r="A47" s="2" t="n"/>
      <c r="B47" s="41" t="n"/>
      <c r="C47" s="4" t="n"/>
      <c r="D47" s="2" t="n"/>
      <c r="E47" s="4" t="n"/>
      <c r="F47" s="2" t="n"/>
      <c r="G47" s="2" t="n"/>
      <c r="H47" s="4" t="n"/>
      <c r="I47" s="2" t="n"/>
      <c r="J47" s="30" t="n"/>
      <c r="K47" s="30" t="n"/>
      <c r="L47" s="2" t="n"/>
      <c r="M47" s="41" t="n"/>
      <c r="N47" s="9">
        <f>IF(B47="","",TEXT(B47,"mm/yyyy"))</f>
        <v/>
      </c>
      <c r="O47" s="4" t="n"/>
      <c r="P47" s="33">
        <f>IF(OR(J47="",K47=""),"",K47-J47)</f>
        <v/>
      </c>
      <c r="Q47" s="34">
        <f>IF(OR(D47="",K47=""),"",IFERROR(K47/VLOOKUP(D47,'Resumo'!$F$15:$G$23,2,FALSE),0))</f>
        <v/>
      </c>
    </row>
    <row r="48">
      <c r="A48" s="2" t="n"/>
      <c r="B48" s="41" t="n"/>
      <c r="C48" s="4" t="n"/>
      <c r="D48" s="2" t="n"/>
      <c r="E48" s="4" t="n"/>
      <c r="F48" s="2" t="n"/>
      <c r="G48" s="2" t="n"/>
      <c r="H48" s="4" t="n"/>
      <c r="I48" s="2" t="n"/>
      <c r="J48" s="30" t="n"/>
      <c r="K48" s="30" t="n"/>
      <c r="L48" s="2" t="n"/>
      <c r="M48" s="41" t="n"/>
      <c r="N48" s="9">
        <f>IF(B48="","",TEXT(B48,"mm/yyyy"))</f>
        <v/>
      </c>
      <c r="O48" s="4" t="n"/>
      <c r="P48" s="33">
        <f>IF(OR(J48="",K48=""),"",K48-J48)</f>
        <v/>
      </c>
      <c r="Q48" s="34">
        <f>IF(OR(D48="",K48=""),"",IFERROR(K48/VLOOKUP(D48,'Resumo'!$F$15:$G$23,2,FALSE),0))</f>
        <v/>
      </c>
    </row>
    <row r="49">
      <c r="A49" s="2" t="n"/>
      <c r="B49" s="41" t="n"/>
      <c r="C49" s="4" t="n"/>
      <c r="D49" s="2" t="n"/>
      <c r="E49" s="4" t="n"/>
      <c r="F49" s="2" t="n"/>
      <c r="G49" s="2" t="n"/>
      <c r="H49" s="4" t="n"/>
      <c r="I49" s="2" t="n"/>
      <c r="J49" s="30" t="n"/>
      <c r="K49" s="30" t="n"/>
      <c r="L49" s="2" t="n"/>
      <c r="M49" s="41" t="n"/>
      <c r="N49" s="9">
        <f>IF(B49="","",TEXT(B49,"mm/yyyy"))</f>
        <v/>
      </c>
      <c r="O49" s="4" t="n"/>
      <c r="P49" s="33">
        <f>IF(OR(J49="",K49=""),"",K49-J49)</f>
        <v/>
      </c>
      <c r="Q49" s="34">
        <f>IF(OR(D49="",K49=""),"",IFERROR(K49/VLOOKUP(D49,'Resumo'!$F$15:$G$23,2,FALSE),0))</f>
        <v/>
      </c>
    </row>
    <row r="50">
      <c r="A50" s="2" t="n"/>
      <c r="B50" s="41" t="n"/>
      <c r="C50" s="4" t="n"/>
      <c r="D50" s="2" t="n"/>
      <c r="E50" s="4" t="n"/>
      <c r="F50" s="2" t="n"/>
      <c r="G50" s="2" t="n"/>
      <c r="H50" s="4" t="n"/>
      <c r="I50" s="2" t="n"/>
      <c r="J50" s="30" t="n"/>
      <c r="K50" s="30" t="n"/>
      <c r="L50" s="2" t="n"/>
      <c r="M50" s="41" t="n"/>
      <c r="N50" s="9">
        <f>IF(B50="","",TEXT(B50,"mm/yyyy"))</f>
        <v/>
      </c>
      <c r="O50" s="4" t="n"/>
      <c r="P50" s="33">
        <f>IF(OR(J50="",K50=""),"",K50-J50)</f>
        <v/>
      </c>
      <c r="Q50" s="34">
        <f>IF(OR(D50="",K50=""),"",IFERROR(K50/VLOOKUP(D50,'Resumo'!$F$15:$G$23,2,FALSE),0))</f>
        <v/>
      </c>
    </row>
    <row r="51">
      <c r="A51" s="2" t="n"/>
      <c r="B51" s="41" t="n"/>
      <c r="C51" s="4" t="n"/>
      <c r="D51" s="2" t="n"/>
      <c r="E51" s="4" t="n"/>
      <c r="F51" s="2" t="n"/>
      <c r="G51" s="2" t="n"/>
      <c r="H51" s="4" t="n"/>
      <c r="I51" s="2" t="n"/>
      <c r="J51" s="30" t="n"/>
      <c r="K51" s="30" t="n"/>
      <c r="L51" s="2" t="n"/>
      <c r="M51" s="41" t="n"/>
      <c r="N51" s="9">
        <f>IF(B51="","",TEXT(B51,"mm/yyyy"))</f>
        <v/>
      </c>
      <c r="O51" s="4" t="n"/>
      <c r="P51" s="33">
        <f>IF(OR(J51="",K51=""),"",K51-J51)</f>
        <v/>
      </c>
      <c r="Q51" s="34">
        <f>IF(OR(D51="",K51=""),"",IFERROR(K51/VLOOKUP(D51,'Resumo'!$F$15:$G$23,2,FALSE),0))</f>
        <v/>
      </c>
    </row>
    <row r="52">
      <c r="A52" s="2" t="n"/>
      <c r="B52" s="41" t="n"/>
      <c r="C52" s="4" t="n"/>
      <c r="D52" s="2" t="n"/>
      <c r="E52" s="4" t="n"/>
      <c r="F52" s="2" t="n"/>
      <c r="G52" s="2" t="n"/>
      <c r="H52" s="4" t="n"/>
      <c r="I52" s="2" t="n"/>
      <c r="J52" s="30" t="n"/>
      <c r="K52" s="30" t="n"/>
      <c r="L52" s="2" t="n"/>
      <c r="M52" s="41" t="n"/>
      <c r="N52" s="9">
        <f>IF(B52="","",TEXT(B52,"mm/yyyy"))</f>
        <v/>
      </c>
      <c r="O52" s="4" t="n"/>
      <c r="P52" s="33">
        <f>IF(OR(J52="",K52=""),"",K52-J52)</f>
        <v/>
      </c>
      <c r="Q52" s="34">
        <f>IF(OR(D52="",K52=""),"",IFERROR(K52/VLOOKUP(D52,'Resumo'!$F$15:$G$23,2,FALSE),0))</f>
        <v/>
      </c>
    </row>
    <row r="53">
      <c r="A53" s="2" t="n"/>
      <c r="B53" s="41" t="n"/>
      <c r="C53" s="4" t="n"/>
      <c r="D53" s="2" t="n"/>
      <c r="E53" s="4" t="n"/>
      <c r="F53" s="2" t="n"/>
      <c r="G53" s="2" t="n"/>
      <c r="H53" s="4" t="n"/>
      <c r="I53" s="2" t="n"/>
      <c r="J53" s="30" t="n"/>
      <c r="K53" s="30" t="n"/>
      <c r="L53" s="2" t="n"/>
      <c r="M53" s="41" t="n"/>
      <c r="N53" s="9">
        <f>IF(B53="","",TEXT(B53,"mm/yyyy"))</f>
        <v/>
      </c>
      <c r="O53" s="4" t="n"/>
      <c r="P53" s="33">
        <f>IF(OR(J53="",K53=""),"",K53-J53)</f>
        <v/>
      </c>
      <c r="Q53" s="34">
        <f>IF(OR(D53="",K53=""),"",IFERROR(K53/VLOOKUP(D53,'Resumo'!$F$15:$G$23,2,FALSE),0))</f>
        <v/>
      </c>
    </row>
    <row r="54">
      <c r="A54" s="2" t="n"/>
      <c r="B54" s="41" t="n"/>
      <c r="C54" s="4" t="n"/>
      <c r="D54" s="2" t="n"/>
      <c r="E54" s="4" t="n"/>
      <c r="F54" s="2" t="n"/>
      <c r="G54" s="2" t="n"/>
      <c r="H54" s="4" t="n"/>
      <c r="I54" s="2" t="n"/>
      <c r="J54" s="30" t="n"/>
      <c r="K54" s="30" t="n"/>
      <c r="L54" s="2" t="n"/>
      <c r="M54" s="41" t="n"/>
      <c r="N54" s="9">
        <f>IF(B54="","",TEXT(B54,"mm/yyyy"))</f>
        <v/>
      </c>
      <c r="O54" s="4" t="n"/>
      <c r="P54" s="33">
        <f>IF(OR(J54="",K54=""),"",K54-J54)</f>
        <v/>
      </c>
      <c r="Q54" s="34">
        <f>IF(OR(D54="",K54=""),"",IFERROR(K54/VLOOKUP(D54,'Resumo'!$F$15:$G$23,2,FALSE),0))</f>
        <v/>
      </c>
    </row>
    <row r="55">
      <c r="A55" s="2" t="n"/>
      <c r="B55" s="41" t="n"/>
      <c r="C55" s="4" t="n"/>
      <c r="D55" s="2" t="n"/>
      <c r="E55" s="4" t="n"/>
      <c r="F55" s="2" t="n"/>
      <c r="G55" s="2" t="n"/>
      <c r="H55" s="4" t="n"/>
      <c r="I55" s="2" t="n"/>
      <c r="J55" s="30" t="n"/>
      <c r="K55" s="30" t="n"/>
      <c r="L55" s="2" t="n"/>
      <c r="M55" s="41" t="n"/>
      <c r="N55" s="9">
        <f>IF(B55="","",TEXT(B55,"mm/yyyy"))</f>
        <v/>
      </c>
      <c r="O55" s="4" t="n"/>
      <c r="P55" s="33">
        <f>IF(OR(J55="",K55=""),"",K55-J55)</f>
        <v/>
      </c>
      <c r="Q55" s="34">
        <f>IF(OR(D55="",K55=""),"",IFERROR(K55/VLOOKUP(D55,'Resumo'!$F$15:$G$23,2,FALSE),0))</f>
        <v/>
      </c>
    </row>
    <row r="56">
      <c r="A56" s="2" t="n"/>
      <c r="B56" s="41" t="n"/>
      <c r="C56" s="4" t="n"/>
      <c r="D56" s="2" t="n"/>
      <c r="E56" s="4" t="n"/>
      <c r="F56" s="2" t="n"/>
      <c r="G56" s="2" t="n"/>
      <c r="H56" s="4" t="n"/>
      <c r="I56" s="2" t="n"/>
      <c r="J56" s="30" t="n"/>
      <c r="K56" s="30" t="n"/>
      <c r="L56" s="2" t="n"/>
      <c r="M56" s="41" t="n"/>
      <c r="N56" s="9">
        <f>IF(B56="","",TEXT(B56,"mm/yyyy"))</f>
        <v/>
      </c>
      <c r="O56" s="4" t="n"/>
      <c r="P56" s="33">
        <f>IF(OR(J56="",K56=""),"",K56-J56)</f>
        <v/>
      </c>
      <c r="Q56" s="34">
        <f>IF(OR(D56="",K56=""),"",IFERROR(K56/VLOOKUP(D56,'Resumo'!$F$15:$G$23,2,FALSE),0))</f>
        <v/>
      </c>
    </row>
    <row r="57">
      <c r="A57" s="2" t="n"/>
      <c r="B57" s="41" t="n"/>
      <c r="C57" s="4" t="n"/>
      <c r="D57" s="2" t="n"/>
      <c r="E57" s="4" t="n"/>
      <c r="F57" s="2" t="n"/>
      <c r="G57" s="2" t="n"/>
      <c r="H57" s="4" t="n"/>
      <c r="I57" s="2" t="n"/>
      <c r="J57" s="30" t="n"/>
      <c r="K57" s="30" t="n"/>
      <c r="L57" s="2" t="n"/>
      <c r="M57" s="41" t="n"/>
      <c r="N57" s="9">
        <f>IF(B57="","",TEXT(B57,"mm/yyyy"))</f>
        <v/>
      </c>
      <c r="O57" s="4" t="n"/>
      <c r="P57" s="33">
        <f>IF(OR(J57="",K57=""),"",K57-J57)</f>
        <v/>
      </c>
      <c r="Q57" s="34">
        <f>IF(OR(D57="",K57=""),"",IFERROR(K57/VLOOKUP(D57,'Resumo'!$F$15:$G$23,2,FALSE),0))</f>
        <v/>
      </c>
    </row>
    <row r="58">
      <c r="A58" s="2" t="n"/>
      <c r="B58" s="41" t="n"/>
      <c r="C58" s="4" t="n"/>
      <c r="D58" s="2" t="n"/>
      <c r="E58" s="4" t="n"/>
      <c r="F58" s="2" t="n"/>
      <c r="G58" s="2" t="n"/>
      <c r="H58" s="4" t="n"/>
      <c r="I58" s="2" t="n"/>
      <c r="J58" s="30" t="n"/>
      <c r="K58" s="30" t="n"/>
      <c r="L58" s="2" t="n"/>
      <c r="M58" s="41" t="n"/>
      <c r="N58" s="9">
        <f>IF(B58="","",TEXT(B58,"mm/yyyy"))</f>
        <v/>
      </c>
      <c r="O58" s="4" t="n"/>
      <c r="P58" s="33">
        <f>IF(OR(J58="",K58=""),"",K58-J58)</f>
        <v/>
      </c>
      <c r="Q58" s="34">
        <f>IF(OR(D58="",K58=""),"",IFERROR(K58/VLOOKUP(D58,'Resumo'!$F$15:$G$23,2,FALSE),0))</f>
        <v/>
      </c>
    </row>
    <row r="59">
      <c r="A59" s="2" t="n"/>
      <c r="B59" s="41" t="n"/>
      <c r="C59" s="4" t="n"/>
      <c r="D59" s="2" t="n"/>
      <c r="E59" s="4" t="n"/>
      <c r="F59" s="2" t="n"/>
      <c r="G59" s="2" t="n"/>
      <c r="H59" s="4" t="n"/>
      <c r="I59" s="2" t="n"/>
      <c r="J59" s="30" t="n"/>
      <c r="K59" s="30" t="n"/>
      <c r="L59" s="2" t="n"/>
      <c r="M59" s="41" t="n"/>
      <c r="N59" s="9">
        <f>IF(B59="","",TEXT(B59,"mm/yyyy"))</f>
        <v/>
      </c>
      <c r="O59" s="4" t="n"/>
      <c r="P59" s="33">
        <f>IF(OR(J59="",K59=""),"",K59-J59)</f>
        <v/>
      </c>
      <c r="Q59" s="34">
        <f>IF(OR(D59="",K59=""),"",IFERROR(K59/VLOOKUP(D59,'Resumo'!$F$15:$G$23,2,FALSE),0))</f>
        <v/>
      </c>
    </row>
    <row r="60">
      <c r="A60" s="2" t="n"/>
      <c r="B60" s="41" t="n"/>
      <c r="C60" s="4" t="n"/>
      <c r="D60" s="2" t="n"/>
      <c r="E60" s="4" t="n"/>
      <c r="F60" s="2" t="n"/>
      <c r="G60" s="2" t="n"/>
      <c r="H60" s="4" t="n"/>
      <c r="I60" s="2" t="n"/>
      <c r="J60" s="30" t="n"/>
      <c r="K60" s="30" t="n"/>
      <c r="L60" s="2" t="n"/>
      <c r="M60" s="41" t="n"/>
      <c r="N60" s="9">
        <f>IF(B60="","",TEXT(B60,"mm/yyyy"))</f>
        <v/>
      </c>
      <c r="O60" s="4" t="n"/>
      <c r="P60" s="33">
        <f>IF(OR(J60="",K60=""),"",K60-J60)</f>
        <v/>
      </c>
      <c r="Q60" s="34">
        <f>IF(OR(D60="",K60=""),"",IFERROR(K60/VLOOKUP(D60,'Resumo'!$F$15:$G$23,2,FALSE),0))</f>
        <v/>
      </c>
    </row>
    <row r="61">
      <c r="A61" s="2" t="n"/>
      <c r="B61" s="41" t="n"/>
      <c r="C61" s="4" t="n"/>
      <c r="D61" s="2" t="n"/>
      <c r="E61" s="4" t="n"/>
      <c r="F61" s="2" t="n"/>
      <c r="G61" s="2" t="n"/>
      <c r="H61" s="4" t="n"/>
      <c r="I61" s="2" t="n"/>
      <c r="J61" s="30" t="n"/>
      <c r="K61" s="30" t="n"/>
      <c r="L61" s="2" t="n"/>
      <c r="M61" s="41" t="n"/>
      <c r="N61" s="9">
        <f>IF(B61="","",TEXT(B61,"mm/yyyy"))</f>
        <v/>
      </c>
      <c r="O61" s="4" t="n"/>
      <c r="P61" s="33">
        <f>IF(OR(J61="",K61=""),"",K61-J61)</f>
        <v/>
      </c>
      <c r="Q61" s="34">
        <f>IF(OR(D61="",K61=""),"",IFERROR(K61/VLOOKUP(D61,'Resumo'!$F$15:$G$23,2,FALSE),0))</f>
        <v/>
      </c>
    </row>
    <row r="62">
      <c r="A62" s="2" t="n"/>
      <c r="B62" s="41" t="n"/>
      <c r="C62" s="4" t="n"/>
      <c r="D62" s="2" t="n"/>
      <c r="E62" s="4" t="n"/>
      <c r="F62" s="2" t="n"/>
      <c r="G62" s="2" t="n"/>
      <c r="H62" s="4" t="n"/>
      <c r="I62" s="2" t="n"/>
      <c r="J62" s="30" t="n"/>
      <c r="K62" s="30" t="n"/>
      <c r="L62" s="2" t="n"/>
      <c r="M62" s="41" t="n"/>
      <c r="N62" s="9">
        <f>IF(B62="","",TEXT(B62,"mm/yyyy"))</f>
        <v/>
      </c>
      <c r="O62" s="4" t="n"/>
      <c r="P62" s="33">
        <f>IF(OR(J62="",K62=""),"",K62-J62)</f>
        <v/>
      </c>
      <c r="Q62" s="34">
        <f>IF(OR(D62="",K62=""),"",IFERROR(K62/VLOOKUP(D62,'Resumo'!$F$15:$G$23,2,FALSE),0))</f>
        <v/>
      </c>
    </row>
    <row r="63">
      <c r="A63" s="2" t="n"/>
      <c r="B63" s="41" t="n"/>
      <c r="C63" s="4" t="n"/>
      <c r="D63" s="2" t="n"/>
      <c r="E63" s="4" t="n"/>
      <c r="F63" s="2" t="n"/>
      <c r="G63" s="2" t="n"/>
      <c r="H63" s="4" t="n"/>
      <c r="I63" s="2" t="n"/>
      <c r="J63" s="30" t="n"/>
      <c r="K63" s="30" t="n"/>
      <c r="L63" s="2" t="n"/>
      <c r="M63" s="41" t="n"/>
      <c r="N63" s="9">
        <f>IF(B63="","",TEXT(B63,"mm/yyyy"))</f>
        <v/>
      </c>
      <c r="O63" s="4" t="n"/>
      <c r="P63" s="33">
        <f>IF(OR(J63="",K63=""),"",K63-J63)</f>
        <v/>
      </c>
      <c r="Q63" s="34">
        <f>IF(OR(D63="",K63=""),"",IFERROR(K63/VLOOKUP(D63,'Resumo'!$F$15:$G$23,2,FALSE),0))</f>
        <v/>
      </c>
    </row>
    <row r="64">
      <c r="A64" s="2" t="n"/>
      <c r="B64" s="41" t="n"/>
      <c r="C64" s="4" t="n"/>
      <c r="D64" s="2" t="n"/>
      <c r="E64" s="4" t="n"/>
      <c r="F64" s="2" t="n"/>
      <c r="G64" s="2" t="n"/>
      <c r="H64" s="4" t="n"/>
      <c r="I64" s="2" t="n"/>
      <c r="J64" s="30" t="n"/>
      <c r="K64" s="30" t="n"/>
      <c r="L64" s="2" t="n"/>
      <c r="M64" s="41" t="n"/>
      <c r="N64" s="9">
        <f>IF(B64="","",TEXT(B64,"mm/yyyy"))</f>
        <v/>
      </c>
      <c r="O64" s="4" t="n"/>
      <c r="P64" s="33">
        <f>IF(OR(J64="",K64=""),"",K64-J64)</f>
        <v/>
      </c>
      <c r="Q64" s="34">
        <f>IF(OR(D64="",K64=""),"",IFERROR(K64/VLOOKUP(D64,'Resumo'!$F$15:$G$23,2,FALSE),0))</f>
        <v/>
      </c>
    </row>
    <row r="65">
      <c r="A65" s="2" t="n"/>
      <c r="B65" s="41" t="n"/>
      <c r="C65" s="4" t="n"/>
      <c r="D65" s="2" t="n"/>
      <c r="E65" s="4" t="n"/>
      <c r="F65" s="2" t="n"/>
      <c r="G65" s="2" t="n"/>
      <c r="H65" s="4" t="n"/>
      <c r="I65" s="2" t="n"/>
      <c r="J65" s="30" t="n"/>
      <c r="K65" s="30" t="n"/>
      <c r="L65" s="2" t="n"/>
      <c r="M65" s="41" t="n"/>
      <c r="N65" s="9">
        <f>IF(B65="","",TEXT(B65,"mm/yyyy"))</f>
        <v/>
      </c>
      <c r="O65" s="4" t="n"/>
      <c r="P65" s="33">
        <f>IF(OR(J65="",K65=""),"",K65-J65)</f>
        <v/>
      </c>
      <c r="Q65" s="34">
        <f>IF(OR(D65="",K65=""),"",IFERROR(K65/VLOOKUP(D65,'Resumo'!$F$15:$G$23,2,FALSE),0))</f>
        <v/>
      </c>
    </row>
    <row r="66">
      <c r="A66" s="2" t="n"/>
      <c r="B66" s="41" t="n"/>
      <c r="C66" s="4" t="n"/>
      <c r="D66" s="2" t="n"/>
      <c r="E66" s="4" t="n"/>
      <c r="F66" s="2" t="n"/>
      <c r="G66" s="2" t="n"/>
      <c r="H66" s="4" t="n"/>
      <c r="I66" s="2" t="n"/>
      <c r="J66" s="30" t="n"/>
      <c r="K66" s="30" t="n"/>
      <c r="L66" s="2" t="n"/>
      <c r="M66" s="41" t="n"/>
      <c r="N66" s="9">
        <f>IF(B66="","",TEXT(B66,"mm/yyyy"))</f>
        <v/>
      </c>
      <c r="O66" s="4" t="n"/>
      <c r="P66" s="33">
        <f>IF(OR(J66="",K66=""),"",K66-J66)</f>
        <v/>
      </c>
      <c r="Q66" s="34">
        <f>IF(OR(D66="",K66=""),"",IFERROR(K66/VLOOKUP(D66,'Resumo'!$F$15:$G$23,2,FALSE),0))</f>
        <v/>
      </c>
    </row>
    <row r="67">
      <c r="A67" s="2" t="n"/>
      <c r="B67" s="41" t="n"/>
      <c r="C67" s="4" t="n"/>
      <c r="D67" s="2" t="n"/>
      <c r="E67" s="4" t="n"/>
      <c r="F67" s="2" t="n"/>
      <c r="G67" s="2" t="n"/>
      <c r="H67" s="4" t="n"/>
      <c r="I67" s="2" t="n"/>
      <c r="J67" s="30" t="n"/>
      <c r="K67" s="30" t="n"/>
      <c r="L67" s="2" t="n"/>
      <c r="M67" s="41" t="n"/>
      <c r="N67" s="9">
        <f>IF(B67="","",TEXT(B67,"mm/yyyy"))</f>
        <v/>
      </c>
      <c r="O67" s="4" t="n"/>
      <c r="P67" s="33">
        <f>IF(OR(J67="",K67=""),"",K67-J67)</f>
        <v/>
      </c>
      <c r="Q67" s="34">
        <f>IF(OR(D67="",K67=""),"",IFERROR(K67/VLOOKUP(D67,'Resumo'!$F$15:$G$23,2,FALSE),0))</f>
        <v/>
      </c>
    </row>
    <row r="68">
      <c r="A68" s="2" t="n"/>
      <c r="B68" s="41" t="n"/>
      <c r="C68" s="4" t="n"/>
      <c r="D68" s="2" t="n"/>
      <c r="E68" s="4" t="n"/>
      <c r="F68" s="2" t="n"/>
      <c r="G68" s="2" t="n"/>
      <c r="H68" s="4" t="n"/>
      <c r="I68" s="2" t="n"/>
      <c r="J68" s="30" t="n"/>
      <c r="K68" s="30" t="n"/>
      <c r="L68" s="2" t="n"/>
      <c r="M68" s="41" t="n"/>
      <c r="N68" s="9">
        <f>IF(B68="","",TEXT(B68,"mm/yyyy"))</f>
        <v/>
      </c>
      <c r="O68" s="4" t="n"/>
      <c r="P68" s="33">
        <f>IF(OR(J68="",K68=""),"",K68-J68)</f>
        <v/>
      </c>
      <c r="Q68" s="34">
        <f>IF(OR(D68="",K68=""),"",IFERROR(K68/VLOOKUP(D68,'Resumo'!$F$15:$G$23,2,FALSE),0))</f>
        <v/>
      </c>
    </row>
    <row r="69">
      <c r="A69" s="2" t="n"/>
      <c r="B69" s="41" t="n"/>
      <c r="C69" s="4" t="n"/>
      <c r="D69" s="2" t="n"/>
      <c r="E69" s="4" t="n"/>
      <c r="F69" s="2" t="n"/>
      <c r="G69" s="2" t="n"/>
      <c r="H69" s="4" t="n"/>
      <c r="I69" s="2" t="n"/>
      <c r="J69" s="30" t="n"/>
      <c r="K69" s="30" t="n"/>
      <c r="L69" s="2" t="n"/>
      <c r="M69" s="41" t="n"/>
      <c r="N69" s="9">
        <f>IF(B69="","",TEXT(B69,"mm/yyyy"))</f>
        <v/>
      </c>
      <c r="O69" s="4" t="n"/>
      <c r="P69" s="33">
        <f>IF(OR(J69="",K69=""),"",K69-J69)</f>
        <v/>
      </c>
      <c r="Q69" s="34">
        <f>IF(OR(D69="",K69=""),"",IFERROR(K69/VLOOKUP(D69,'Resumo'!$F$15:$G$23,2,FALSE),0))</f>
        <v/>
      </c>
    </row>
    <row r="70">
      <c r="A70" s="2" t="n"/>
      <c r="B70" s="41" t="n"/>
      <c r="C70" s="4" t="n"/>
      <c r="D70" s="2" t="n"/>
      <c r="E70" s="4" t="n"/>
      <c r="F70" s="2" t="n"/>
      <c r="G70" s="2" t="n"/>
      <c r="H70" s="4" t="n"/>
      <c r="I70" s="2" t="n"/>
      <c r="J70" s="30" t="n"/>
      <c r="K70" s="30" t="n"/>
      <c r="L70" s="2" t="n"/>
      <c r="M70" s="41" t="n"/>
      <c r="N70" s="9">
        <f>IF(B70="","",TEXT(B70,"mm/yyyy"))</f>
        <v/>
      </c>
      <c r="O70" s="4" t="n"/>
      <c r="P70" s="33">
        <f>IF(OR(J70="",K70=""),"",K70-J70)</f>
        <v/>
      </c>
      <c r="Q70" s="34">
        <f>IF(OR(D70="",K70=""),"",IFERROR(K70/VLOOKUP(D70,'Resumo'!$F$15:$G$23,2,FALSE),0))</f>
        <v/>
      </c>
    </row>
    <row r="71">
      <c r="A71" s="2" t="n"/>
      <c r="B71" s="41" t="n"/>
      <c r="C71" s="4" t="n"/>
      <c r="D71" s="2" t="n"/>
      <c r="E71" s="4" t="n"/>
      <c r="F71" s="2" t="n"/>
      <c r="G71" s="2" t="n"/>
      <c r="H71" s="4" t="n"/>
      <c r="I71" s="2" t="n"/>
      <c r="J71" s="30" t="n"/>
      <c r="K71" s="30" t="n"/>
      <c r="L71" s="2" t="n"/>
      <c r="M71" s="41" t="n"/>
      <c r="N71" s="9">
        <f>IF(B71="","",TEXT(B71,"mm/yyyy"))</f>
        <v/>
      </c>
      <c r="O71" s="4" t="n"/>
      <c r="P71" s="33">
        <f>IF(OR(J71="",K71=""),"",K71-J71)</f>
        <v/>
      </c>
      <c r="Q71" s="34">
        <f>IF(OR(D71="",K71=""),"",IFERROR(K71/VLOOKUP(D71,'Resumo'!$F$15:$G$23,2,FALSE),0))</f>
        <v/>
      </c>
    </row>
    <row r="72">
      <c r="A72" s="2" t="n"/>
      <c r="B72" s="41" t="n"/>
      <c r="C72" s="4" t="n"/>
      <c r="D72" s="2" t="n"/>
      <c r="E72" s="4" t="n"/>
      <c r="F72" s="2" t="n"/>
      <c r="G72" s="2" t="n"/>
      <c r="H72" s="4" t="n"/>
      <c r="I72" s="2" t="n"/>
      <c r="J72" s="30" t="n"/>
      <c r="K72" s="30" t="n"/>
      <c r="L72" s="2" t="n"/>
      <c r="M72" s="41" t="n"/>
      <c r="N72" s="9">
        <f>IF(B72="","",TEXT(B72,"mm/yyyy"))</f>
        <v/>
      </c>
      <c r="O72" s="4" t="n"/>
      <c r="P72" s="33">
        <f>IF(OR(J72="",K72=""),"",K72-J72)</f>
        <v/>
      </c>
      <c r="Q72" s="34">
        <f>IF(OR(D72="",K72=""),"",IFERROR(K72/VLOOKUP(D72,'Resumo'!$F$15:$G$23,2,FALSE),0))</f>
        <v/>
      </c>
    </row>
    <row r="73">
      <c r="A73" s="2" t="n"/>
      <c r="B73" s="41" t="n"/>
      <c r="C73" s="4" t="n"/>
      <c r="D73" s="2" t="n"/>
      <c r="E73" s="4" t="n"/>
      <c r="F73" s="2" t="n"/>
      <c r="G73" s="2" t="n"/>
      <c r="H73" s="4" t="n"/>
      <c r="I73" s="2" t="n"/>
      <c r="J73" s="30" t="n"/>
      <c r="K73" s="30" t="n"/>
      <c r="L73" s="2" t="n"/>
      <c r="M73" s="41" t="n"/>
      <c r="N73" s="9">
        <f>IF(B73="","",TEXT(B73,"mm/yyyy"))</f>
        <v/>
      </c>
      <c r="O73" s="4" t="n"/>
      <c r="P73" s="33">
        <f>IF(OR(J73="",K73=""),"",K73-J73)</f>
        <v/>
      </c>
      <c r="Q73" s="34">
        <f>IF(OR(D73="",K73=""),"",IFERROR(K73/VLOOKUP(D73,'Resumo'!$F$15:$G$23,2,FALSE),0))</f>
        <v/>
      </c>
    </row>
    <row r="74">
      <c r="A74" s="2" t="n"/>
      <c r="B74" s="41" t="n"/>
      <c r="C74" s="4" t="n"/>
      <c r="D74" s="2" t="n"/>
      <c r="E74" s="4" t="n"/>
      <c r="F74" s="2" t="n"/>
      <c r="G74" s="2" t="n"/>
      <c r="H74" s="4" t="n"/>
      <c r="I74" s="2" t="n"/>
      <c r="J74" s="30" t="n"/>
      <c r="K74" s="30" t="n"/>
      <c r="L74" s="2" t="n"/>
      <c r="M74" s="41" t="n"/>
      <c r="N74" s="9">
        <f>IF(B74="","",TEXT(B74,"mm/yyyy"))</f>
        <v/>
      </c>
      <c r="O74" s="4" t="n"/>
      <c r="P74" s="33">
        <f>IF(OR(J74="",K74=""),"",K74-J74)</f>
        <v/>
      </c>
      <c r="Q74" s="34">
        <f>IF(OR(D74="",K74=""),"",IFERROR(K74/VLOOKUP(D74,'Resumo'!$F$15:$G$23,2,FALSE),0))</f>
        <v/>
      </c>
    </row>
    <row r="75">
      <c r="A75" s="2" t="n"/>
      <c r="B75" s="41" t="n"/>
      <c r="C75" s="4" t="n"/>
      <c r="D75" s="2" t="n"/>
      <c r="E75" s="4" t="n"/>
      <c r="F75" s="2" t="n"/>
      <c r="G75" s="2" t="n"/>
      <c r="H75" s="4" t="n"/>
      <c r="I75" s="2" t="n"/>
      <c r="J75" s="30" t="n"/>
      <c r="K75" s="30" t="n"/>
      <c r="L75" s="2" t="n"/>
      <c r="M75" s="41" t="n"/>
      <c r="N75" s="9">
        <f>IF(B75="","",TEXT(B75,"mm/yyyy"))</f>
        <v/>
      </c>
      <c r="O75" s="4" t="n"/>
      <c r="P75" s="33">
        <f>IF(OR(J75="",K75=""),"",K75-J75)</f>
        <v/>
      </c>
      <c r="Q75" s="34">
        <f>IF(OR(D75="",K75=""),"",IFERROR(K75/VLOOKUP(D75,'Resumo'!$F$15:$G$23,2,FALSE),0))</f>
        <v/>
      </c>
    </row>
    <row r="76">
      <c r="A76" s="2" t="n"/>
      <c r="B76" s="41" t="n"/>
      <c r="C76" s="4" t="n"/>
      <c r="D76" s="2" t="n"/>
      <c r="E76" s="4" t="n"/>
      <c r="F76" s="2" t="n"/>
      <c r="G76" s="2" t="n"/>
      <c r="H76" s="4" t="n"/>
      <c r="I76" s="2" t="n"/>
      <c r="J76" s="30" t="n"/>
      <c r="K76" s="30" t="n"/>
      <c r="L76" s="2" t="n"/>
      <c r="M76" s="41" t="n"/>
      <c r="N76" s="9">
        <f>IF(B76="","",TEXT(B76,"mm/yyyy"))</f>
        <v/>
      </c>
      <c r="O76" s="4" t="n"/>
      <c r="P76" s="33">
        <f>IF(OR(J76="",K76=""),"",K76-J76)</f>
        <v/>
      </c>
      <c r="Q76" s="34">
        <f>IF(OR(D76="",K76=""),"",IFERROR(K76/VLOOKUP(D76,'Resumo'!$F$15:$G$23,2,FALSE),0))</f>
        <v/>
      </c>
    </row>
    <row r="77">
      <c r="A77" s="2" t="n"/>
      <c r="B77" s="41" t="n"/>
      <c r="C77" s="4" t="n"/>
      <c r="D77" s="2" t="n"/>
      <c r="E77" s="4" t="n"/>
      <c r="F77" s="2" t="n"/>
      <c r="G77" s="2" t="n"/>
      <c r="H77" s="4" t="n"/>
      <c r="I77" s="2" t="n"/>
      <c r="J77" s="30" t="n"/>
      <c r="K77" s="30" t="n"/>
      <c r="L77" s="2" t="n"/>
      <c r="M77" s="41" t="n"/>
      <c r="N77" s="9">
        <f>IF(B77="","",TEXT(B77,"mm/yyyy"))</f>
        <v/>
      </c>
      <c r="O77" s="4" t="n"/>
      <c r="P77" s="33">
        <f>IF(OR(J77="",K77=""),"",K77-J77)</f>
        <v/>
      </c>
      <c r="Q77" s="34">
        <f>IF(OR(D77="",K77=""),"",IFERROR(K77/VLOOKUP(D77,'Resumo'!$F$15:$G$23,2,FALSE),0))</f>
        <v/>
      </c>
    </row>
    <row r="78">
      <c r="A78" s="2" t="n"/>
      <c r="B78" s="41" t="n"/>
      <c r="C78" s="4" t="n"/>
      <c r="D78" s="2" t="n"/>
      <c r="E78" s="4" t="n"/>
      <c r="F78" s="2" t="n"/>
      <c r="G78" s="2" t="n"/>
      <c r="H78" s="4" t="n"/>
      <c r="I78" s="2" t="n"/>
      <c r="J78" s="30" t="n"/>
      <c r="K78" s="30" t="n"/>
      <c r="L78" s="2" t="n"/>
      <c r="M78" s="41" t="n"/>
      <c r="N78" s="9">
        <f>IF(B78="","",TEXT(B78,"mm/yyyy"))</f>
        <v/>
      </c>
      <c r="O78" s="4" t="n"/>
      <c r="P78" s="33">
        <f>IF(OR(J78="",K78=""),"",K78-J78)</f>
        <v/>
      </c>
      <c r="Q78" s="34">
        <f>IF(OR(D78="",K78=""),"",IFERROR(K78/VLOOKUP(D78,'Resumo'!$F$15:$G$23,2,FALSE),0))</f>
        <v/>
      </c>
    </row>
    <row r="79">
      <c r="A79" s="2" t="n"/>
      <c r="B79" s="41" t="n"/>
      <c r="C79" s="4" t="n"/>
      <c r="D79" s="2" t="n"/>
      <c r="E79" s="4" t="n"/>
      <c r="F79" s="2" t="n"/>
      <c r="G79" s="2" t="n"/>
      <c r="H79" s="4" t="n"/>
      <c r="I79" s="2" t="n"/>
      <c r="J79" s="30" t="n"/>
      <c r="K79" s="30" t="n"/>
      <c r="L79" s="2" t="n"/>
      <c r="M79" s="41" t="n"/>
      <c r="N79" s="9">
        <f>IF(B79="","",TEXT(B79,"mm/yyyy"))</f>
        <v/>
      </c>
      <c r="O79" s="4" t="n"/>
      <c r="P79" s="33">
        <f>IF(OR(J79="",K79=""),"",K79-J79)</f>
        <v/>
      </c>
      <c r="Q79" s="34">
        <f>IF(OR(D79="",K79=""),"",IFERROR(K79/VLOOKUP(D79,'Resumo'!$F$15:$G$23,2,FALSE),0))</f>
        <v/>
      </c>
    </row>
    <row r="80">
      <c r="A80" s="2" t="n"/>
      <c r="B80" s="41" t="n"/>
      <c r="C80" s="4" t="n"/>
      <c r="D80" s="2" t="n"/>
      <c r="E80" s="4" t="n"/>
      <c r="F80" s="2" t="n"/>
      <c r="G80" s="2" t="n"/>
      <c r="H80" s="4" t="n"/>
      <c r="I80" s="2" t="n"/>
      <c r="J80" s="30" t="n"/>
      <c r="K80" s="30" t="n"/>
      <c r="L80" s="2" t="n"/>
      <c r="M80" s="41" t="n"/>
      <c r="N80" s="9">
        <f>IF(B80="","",TEXT(B80,"mm/yyyy"))</f>
        <v/>
      </c>
      <c r="O80" s="4" t="n"/>
      <c r="P80" s="33">
        <f>IF(OR(J80="",K80=""),"",K80-J80)</f>
        <v/>
      </c>
      <c r="Q80" s="34">
        <f>IF(OR(D80="",K80=""),"",IFERROR(K80/VLOOKUP(D80,'Resumo'!$F$15:$G$23,2,FALSE),0))</f>
        <v/>
      </c>
    </row>
    <row r="81">
      <c r="A81" s="2" t="n"/>
      <c r="B81" s="41" t="n"/>
      <c r="C81" s="4" t="n"/>
      <c r="D81" s="2" t="n"/>
      <c r="E81" s="4" t="n"/>
      <c r="F81" s="2" t="n"/>
      <c r="G81" s="2" t="n"/>
      <c r="H81" s="4" t="n"/>
      <c r="I81" s="2" t="n"/>
      <c r="J81" s="30" t="n"/>
      <c r="K81" s="30" t="n"/>
      <c r="L81" s="2" t="n"/>
      <c r="M81" s="41" t="n"/>
      <c r="N81" s="9">
        <f>IF(B81="","",TEXT(B81,"mm/yyyy"))</f>
        <v/>
      </c>
      <c r="O81" s="4" t="n"/>
      <c r="P81" s="33">
        <f>IF(OR(J81="",K81=""),"",K81-J81)</f>
        <v/>
      </c>
      <c r="Q81" s="34">
        <f>IF(OR(D81="",K81=""),"",IFERROR(K81/VLOOKUP(D81,'Resumo'!$F$15:$G$23,2,FALSE),0))</f>
        <v/>
      </c>
    </row>
    <row r="82">
      <c r="A82" s="2" t="n"/>
      <c r="B82" s="41" t="n"/>
      <c r="C82" s="4" t="n"/>
      <c r="D82" s="2" t="n"/>
      <c r="E82" s="4" t="n"/>
      <c r="F82" s="2" t="n"/>
      <c r="G82" s="2" t="n"/>
      <c r="H82" s="4" t="n"/>
      <c r="I82" s="2" t="n"/>
      <c r="J82" s="30" t="n"/>
      <c r="K82" s="30" t="n"/>
      <c r="L82" s="2" t="n"/>
      <c r="M82" s="41" t="n"/>
      <c r="N82" s="9">
        <f>IF(B82="","",TEXT(B82,"mm/yyyy"))</f>
        <v/>
      </c>
      <c r="O82" s="4" t="n"/>
      <c r="P82" s="33">
        <f>IF(OR(J82="",K82=""),"",K82-J82)</f>
        <v/>
      </c>
      <c r="Q82" s="34">
        <f>IF(OR(D82="",K82=""),"",IFERROR(K82/VLOOKUP(D82,'Resumo'!$F$15:$G$23,2,FALSE),0))</f>
        <v/>
      </c>
    </row>
    <row r="83">
      <c r="A83" s="2" t="n"/>
      <c r="B83" s="41" t="n"/>
      <c r="C83" s="4" t="n"/>
      <c r="D83" s="2" t="n"/>
      <c r="E83" s="4" t="n"/>
      <c r="F83" s="2" t="n"/>
      <c r="G83" s="2" t="n"/>
      <c r="H83" s="4" t="n"/>
      <c r="I83" s="2" t="n"/>
      <c r="J83" s="30" t="n"/>
      <c r="K83" s="30" t="n"/>
      <c r="L83" s="2" t="n"/>
      <c r="M83" s="41" t="n"/>
      <c r="N83" s="9">
        <f>IF(B83="","",TEXT(B83,"mm/yyyy"))</f>
        <v/>
      </c>
      <c r="O83" s="4" t="n"/>
      <c r="P83" s="33">
        <f>IF(OR(J83="",K83=""),"",K83-J83)</f>
        <v/>
      </c>
      <c r="Q83" s="34">
        <f>IF(OR(D83="",K83=""),"",IFERROR(K83/VLOOKUP(D83,'Resumo'!$F$15:$G$23,2,FALSE),0))</f>
        <v/>
      </c>
    </row>
    <row r="84">
      <c r="A84" s="2" t="n"/>
      <c r="B84" s="41" t="n"/>
      <c r="C84" s="4" t="n"/>
      <c r="D84" s="2" t="n"/>
      <c r="E84" s="4" t="n"/>
      <c r="F84" s="2" t="n"/>
      <c r="G84" s="2" t="n"/>
      <c r="H84" s="4" t="n"/>
      <c r="I84" s="2" t="n"/>
      <c r="J84" s="30" t="n"/>
      <c r="K84" s="30" t="n"/>
      <c r="L84" s="2" t="n"/>
      <c r="M84" s="41" t="n"/>
      <c r="N84" s="9">
        <f>IF(B84="","",TEXT(B84,"mm/yyyy"))</f>
        <v/>
      </c>
      <c r="O84" s="4" t="n"/>
      <c r="P84" s="33">
        <f>IF(OR(J84="",K84=""),"",K84-J84)</f>
        <v/>
      </c>
      <c r="Q84" s="34">
        <f>IF(OR(D84="",K84=""),"",IFERROR(K84/VLOOKUP(D84,'Resumo'!$F$15:$G$23,2,FALSE),0))</f>
        <v/>
      </c>
    </row>
    <row r="85">
      <c r="A85" s="2" t="n"/>
      <c r="B85" s="41" t="n"/>
      <c r="C85" s="4" t="n"/>
      <c r="D85" s="2" t="n"/>
      <c r="E85" s="4" t="n"/>
      <c r="F85" s="2" t="n"/>
      <c r="G85" s="2" t="n"/>
      <c r="H85" s="4" t="n"/>
      <c r="I85" s="2" t="n"/>
      <c r="J85" s="30" t="n"/>
      <c r="K85" s="30" t="n"/>
      <c r="L85" s="2" t="n"/>
      <c r="M85" s="41" t="n"/>
      <c r="N85" s="9">
        <f>IF(B85="","",TEXT(B85,"mm/yyyy"))</f>
        <v/>
      </c>
      <c r="O85" s="4" t="n"/>
      <c r="P85" s="33">
        <f>IF(OR(J85="",K85=""),"",K85-J85)</f>
        <v/>
      </c>
      <c r="Q85" s="34">
        <f>IF(OR(D85="",K85=""),"",IFERROR(K85/VLOOKUP(D85,'Resumo'!$F$15:$G$23,2,FALSE),0))</f>
        <v/>
      </c>
    </row>
    <row r="86">
      <c r="A86" s="2" t="n"/>
      <c r="B86" s="41" t="n"/>
      <c r="C86" s="4" t="n"/>
      <c r="D86" s="2" t="n"/>
      <c r="E86" s="4" t="n"/>
      <c r="F86" s="2" t="n"/>
      <c r="G86" s="2" t="n"/>
      <c r="H86" s="4" t="n"/>
      <c r="I86" s="2" t="n"/>
      <c r="J86" s="30" t="n"/>
      <c r="K86" s="30" t="n"/>
      <c r="L86" s="2" t="n"/>
      <c r="M86" s="41" t="n"/>
      <c r="N86" s="9">
        <f>IF(B86="","",TEXT(B86,"mm/yyyy"))</f>
        <v/>
      </c>
      <c r="O86" s="4" t="n"/>
      <c r="P86" s="33">
        <f>IF(OR(J86="",K86=""),"",K86-J86)</f>
        <v/>
      </c>
      <c r="Q86" s="34">
        <f>IF(OR(D86="",K86=""),"",IFERROR(K86/VLOOKUP(D86,'Resumo'!$F$15:$G$23,2,FALSE),0))</f>
        <v/>
      </c>
    </row>
    <row r="87">
      <c r="A87" s="2" t="n"/>
      <c r="B87" s="41" t="n"/>
      <c r="C87" s="4" t="n"/>
      <c r="D87" s="2" t="n"/>
      <c r="E87" s="4" t="n"/>
      <c r="F87" s="2" t="n"/>
      <c r="G87" s="2" t="n"/>
      <c r="H87" s="4" t="n"/>
      <c r="I87" s="2" t="n"/>
      <c r="J87" s="30" t="n"/>
      <c r="K87" s="30" t="n"/>
      <c r="L87" s="2" t="n"/>
      <c r="M87" s="41" t="n"/>
      <c r="N87" s="9">
        <f>IF(B87="","",TEXT(B87,"mm/yyyy"))</f>
        <v/>
      </c>
      <c r="O87" s="4" t="n"/>
      <c r="P87" s="33">
        <f>IF(OR(J87="",K87=""),"",K87-J87)</f>
        <v/>
      </c>
      <c r="Q87" s="34">
        <f>IF(OR(D87="",K87=""),"",IFERROR(K87/VLOOKUP(D87,'Resumo'!$F$15:$G$23,2,FALSE),0))</f>
        <v/>
      </c>
    </row>
    <row r="88">
      <c r="A88" s="2" t="n"/>
      <c r="B88" s="41" t="n"/>
      <c r="C88" s="4" t="n"/>
      <c r="D88" s="2" t="n"/>
      <c r="E88" s="4" t="n"/>
      <c r="F88" s="2" t="n"/>
      <c r="G88" s="2" t="n"/>
      <c r="H88" s="4" t="n"/>
      <c r="I88" s="2" t="n"/>
      <c r="J88" s="30" t="n"/>
      <c r="K88" s="30" t="n"/>
      <c r="L88" s="2" t="n"/>
      <c r="M88" s="41" t="n"/>
      <c r="N88" s="9">
        <f>IF(B88="","",TEXT(B88,"mm/yyyy"))</f>
        <v/>
      </c>
      <c r="O88" s="4" t="n"/>
      <c r="P88" s="33">
        <f>IF(OR(J88="",K88=""),"",K88-J88)</f>
        <v/>
      </c>
      <c r="Q88" s="34">
        <f>IF(OR(D88="",K88=""),"",IFERROR(K88/VLOOKUP(D88,'Resumo'!$F$15:$G$23,2,FALSE),0))</f>
        <v/>
      </c>
    </row>
    <row r="89">
      <c r="A89" s="2" t="n"/>
      <c r="B89" s="41" t="n"/>
      <c r="C89" s="4" t="n"/>
      <c r="D89" s="2" t="n"/>
      <c r="E89" s="4" t="n"/>
      <c r="F89" s="2" t="n"/>
      <c r="G89" s="2" t="n"/>
      <c r="H89" s="4" t="n"/>
      <c r="I89" s="2" t="n"/>
      <c r="J89" s="30" t="n"/>
      <c r="K89" s="30" t="n"/>
      <c r="L89" s="2" t="n"/>
      <c r="M89" s="41" t="n"/>
      <c r="N89" s="9">
        <f>IF(B89="","",TEXT(B89,"mm/yyyy"))</f>
        <v/>
      </c>
      <c r="O89" s="4" t="n"/>
      <c r="P89" s="33">
        <f>IF(OR(J89="",K89=""),"",K89-J89)</f>
        <v/>
      </c>
      <c r="Q89" s="34">
        <f>IF(OR(D89="",K89=""),"",IFERROR(K89/VLOOKUP(D89,'Resumo'!$F$15:$G$23,2,FALSE),0))</f>
        <v/>
      </c>
    </row>
    <row r="90">
      <c r="A90" s="2" t="n"/>
      <c r="B90" s="41" t="n"/>
      <c r="C90" s="4" t="n"/>
      <c r="D90" s="2" t="n"/>
      <c r="E90" s="4" t="n"/>
      <c r="F90" s="2" t="n"/>
      <c r="G90" s="2" t="n"/>
      <c r="H90" s="4" t="n"/>
      <c r="I90" s="2" t="n"/>
      <c r="J90" s="30" t="n"/>
      <c r="K90" s="30" t="n"/>
      <c r="L90" s="2" t="n"/>
      <c r="M90" s="41" t="n"/>
      <c r="N90" s="9">
        <f>IF(B90="","",TEXT(B90,"mm/yyyy"))</f>
        <v/>
      </c>
      <c r="O90" s="4" t="n"/>
      <c r="P90" s="33">
        <f>IF(OR(J90="",K90=""),"",K90-J90)</f>
        <v/>
      </c>
      <c r="Q90" s="34">
        <f>IF(OR(D90="",K90=""),"",IFERROR(K90/VLOOKUP(D90,'Resumo'!$F$15:$G$23,2,FALSE),0))</f>
        <v/>
      </c>
    </row>
    <row r="91">
      <c r="A91" s="2" t="n"/>
      <c r="B91" s="41" t="n"/>
      <c r="C91" s="4" t="n"/>
      <c r="D91" s="2" t="n"/>
      <c r="E91" s="4" t="n"/>
      <c r="F91" s="2" t="n"/>
      <c r="G91" s="2" t="n"/>
      <c r="H91" s="4" t="n"/>
      <c r="I91" s="2" t="n"/>
      <c r="J91" s="30" t="n"/>
      <c r="K91" s="30" t="n"/>
      <c r="L91" s="2" t="n"/>
      <c r="M91" s="41" t="n"/>
      <c r="N91" s="9">
        <f>IF(B91="","",TEXT(B91,"mm/yyyy"))</f>
        <v/>
      </c>
      <c r="O91" s="4" t="n"/>
      <c r="P91" s="33">
        <f>IF(OR(J91="",K91=""),"",K91-J91)</f>
        <v/>
      </c>
      <c r="Q91" s="34">
        <f>IF(OR(D91="",K91=""),"",IFERROR(K91/VLOOKUP(D91,'Resumo'!$F$15:$G$23,2,FALSE),0))</f>
        <v/>
      </c>
    </row>
    <row r="92">
      <c r="A92" s="2" t="n"/>
      <c r="B92" s="41" t="n"/>
      <c r="C92" s="4" t="n"/>
      <c r="D92" s="2" t="n"/>
      <c r="E92" s="4" t="n"/>
      <c r="F92" s="2" t="n"/>
      <c r="G92" s="2" t="n"/>
      <c r="H92" s="4" t="n"/>
      <c r="I92" s="2" t="n"/>
      <c r="J92" s="30" t="n"/>
      <c r="K92" s="30" t="n"/>
      <c r="L92" s="2" t="n"/>
      <c r="M92" s="41" t="n"/>
      <c r="N92" s="9">
        <f>IF(B92="","",TEXT(B92,"mm/yyyy"))</f>
        <v/>
      </c>
      <c r="O92" s="4" t="n"/>
      <c r="P92" s="33">
        <f>IF(OR(J92="",K92=""),"",K92-J92)</f>
        <v/>
      </c>
      <c r="Q92" s="34">
        <f>IF(OR(D92="",K92=""),"",IFERROR(K92/VLOOKUP(D92,'Resumo'!$F$15:$G$23,2,FALSE),0))</f>
        <v/>
      </c>
    </row>
    <row r="93">
      <c r="A93" s="2" t="n"/>
      <c r="B93" s="41" t="n"/>
      <c r="C93" s="4" t="n"/>
      <c r="D93" s="2" t="n"/>
      <c r="E93" s="4" t="n"/>
      <c r="F93" s="2" t="n"/>
      <c r="G93" s="2" t="n"/>
      <c r="H93" s="4" t="n"/>
      <c r="I93" s="2" t="n"/>
      <c r="J93" s="30" t="n"/>
      <c r="K93" s="30" t="n"/>
      <c r="L93" s="2" t="n"/>
      <c r="M93" s="41" t="n"/>
      <c r="N93" s="9">
        <f>IF(B93="","",TEXT(B93,"mm/yyyy"))</f>
        <v/>
      </c>
      <c r="O93" s="4" t="n"/>
      <c r="P93" s="33">
        <f>IF(OR(J93="",K93=""),"",K93-J93)</f>
        <v/>
      </c>
      <c r="Q93" s="34">
        <f>IF(OR(D93="",K93=""),"",IFERROR(K93/VLOOKUP(D93,'Resumo'!$F$15:$G$23,2,FALSE),0))</f>
        <v/>
      </c>
    </row>
    <row r="94">
      <c r="A94" s="2" t="n"/>
      <c r="B94" s="41" t="n"/>
      <c r="C94" s="4" t="n"/>
      <c r="D94" s="2" t="n"/>
      <c r="E94" s="4" t="n"/>
      <c r="F94" s="2" t="n"/>
      <c r="G94" s="2" t="n"/>
      <c r="H94" s="4" t="n"/>
      <c r="I94" s="2" t="n"/>
      <c r="J94" s="30" t="n"/>
      <c r="K94" s="30" t="n"/>
      <c r="L94" s="2" t="n"/>
      <c r="M94" s="41" t="n"/>
      <c r="N94" s="9">
        <f>IF(B94="","",TEXT(B94,"mm/yyyy"))</f>
        <v/>
      </c>
      <c r="O94" s="4" t="n"/>
      <c r="P94" s="33">
        <f>IF(OR(J94="",K94=""),"",K94-J94)</f>
        <v/>
      </c>
      <c r="Q94" s="34">
        <f>IF(OR(D94="",K94=""),"",IFERROR(K94/VLOOKUP(D94,'Resumo'!$F$15:$G$23,2,FALSE),0))</f>
        <v/>
      </c>
    </row>
    <row r="95">
      <c r="A95" s="2" t="n"/>
      <c r="B95" s="41" t="n"/>
      <c r="C95" s="4" t="n"/>
      <c r="D95" s="2" t="n"/>
      <c r="E95" s="4" t="n"/>
      <c r="F95" s="2" t="n"/>
      <c r="G95" s="2" t="n"/>
      <c r="H95" s="4" t="n"/>
      <c r="I95" s="2" t="n"/>
      <c r="J95" s="30" t="n"/>
      <c r="K95" s="30" t="n"/>
      <c r="L95" s="2" t="n"/>
      <c r="M95" s="41" t="n"/>
      <c r="N95" s="9">
        <f>IF(B95="","",TEXT(B95,"mm/yyyy"))</f>
        <v/>
      </c>
      <c r="O95" s="4" t="n"/>
      <c r="P95" s="33">
        <f>IF(OR(J95="",K95=""),"",K95-J95)</f>
        <v/>
      </c>
      <c r="Q95" s="34">
        <f>IF(OR(D95="",K95=""),"",IFERROR(K95/VLOOKUP(D95,'Resumo'!$F$15:$G$23,2,FALSE),0))</f>
        <v/>
      </c>
    </row>
    <row r="96">
      <c r="A96" s="2" t="n"/>
      <c r="B96" s="41" t="n"/>
      <c r="C96" s="4" t="n"/>
      <c r="D96" s="2" t="n"/>
      <c r="E96" s="4" t="n"/>
      <c r="F96" s="2" t="n"/>
      <c r="G96" s="2" t="n"/>
      <c r="H96" s="4" t="n"/>
      <c r="I96" s="2" t="n"/>
      <c r="J96" s="30" t="n"/>
      <c r="K96" s="30" t="n"/>
      <c r="L96" s="2" t="n"/>
      <c r="M96" s="41" t="n"/>
      <c r="N96" s="9">
        <f>IF(B96="","",TEXT(B96,"mm/yyyy"))</f>
        <v/>
      </c>
      <c r="O96" s="4" t="n"/>
      <c r="P96" s="33">
        <f>IF(OR(J96="",K96=""),"",K96-J96)</f>
        <v/>
      </c>
      <c r="Q96" s="34">
        <f>IF(OR(D96="",K96=""),"",IFERROR(K96/VLOOKUP(D96,'Resumo'!$F$15:$G$23,2,FALSE),0))</f>
        <v/>
      </c>
    </row>
    <row r="97">
      <c r="A97" s="2" t="n"/>
      <c r="B97" s="41" t="n"/>
      <c r="C97" s="4" t="n"/>
      <c r="D97" s="2" t="n"/>
      <c r="E97" s="4" t="n"/>
      <c r="F97" s="2" t="n"/>
      <c r="G97" s="2" t="n"/>
      <c r="H97" s="4" t="n"/>
      <c r="I97" s="2" t="n"/>
      <c r="J97" s="30" t="n"/>
      <c r="K97" s="30" t="n"/>
      <c r="L97" s="2" t="n"/>
      <c r="M97" s="41" t="n"/>
      <c r="N97" s="9">
        <f>IF(B97="","",TEXT(B97,"mm/yyyy"))</f>
        <v/>
      </c>
      <c r="O97" s="4" t="n"/>
      <c r="P97" s="33">
        <f>IF(OR(J97="",K97=""),"",K97-J97)</f>
        <v/>
      </c>
      <c r="Q97" s="34">
        <f>IF(OR(D97="",K97=""),"",IFERROR(K97/VLOOKUP(D97,'Resumo'!$F$15:$G$23,2,FALSE),0))</f>
        <v/>
      </c>
    </row>
    <row r="98">
      <c r="A98" s="2" t="n"/>
      <c r="B98" s="41" t="n"/>
      <c r="C98" s="4" t="n"/>
      <c r="D98" s="2" t="n"/>
      <c r="E98" s="4" t="n"/>
      <c r="F98" s="2" t="n"/>
      <c r="G98" s="2" t="n"/>
      <c r="H98" s="4" t="n"/>
      <c r="I98" s="2" t="n"/>
      <c r="J98" s="30" t="n"/>
      <c r="K98" s="30" t="n"/>
      <c r="L98" s="2" t="n"/>
      <c r="M98" s="41" t="n"/>
      <c r="N98" s="9">
        <f>IF(B98="","",TEXT(B98,"mm/yyyy"))</f>
        <v/>
      </c>
      <c r="O98" s="4" t="n"/>
      <c r="P98" s="33">
        <f>IF(OR(J98="",K98=""),"",K98-J98)</f>
        <v/>
      </c>
      <c r="Q98" s="34">
        <f>IF(OR(D98="",K98=""),"",IFERROR(K98/VLOOKUP(D98,'Resumo'!$F$15:$G$23,2,FALSE),0))</f>
        <v/>
      </c>
    </row>
    <row r="99">
      <c r="A99" s="2" t="n"/>
      <c r="B99" s="41" t="n"/>
      <c r="C99" s="4" t="n"/>
      <c r="D99" s="2" t="n"/>
      <c r="E99" s="4" t="n"/>
      <c r="F99" s="2" t="n"/>
      <c r="G99" s="2" t="n"/>
      <c r="H99" s="4" t="n"/>
      <c r="I99" s="2" t="n"/>
      <c r="J99" s="30" t="n"/>
      <c r="K99" s="30" t="n"/>
      <c r="L99" s="2" t="n"/>
      <c r="M99" s="41" t="n"/>
      <c r="N99" s="9">
        <f>IF(B99="","",TEXT(B99,"mm/yyyy"))</f>
        <v/>
      </c>
      <c r="O99" s="4" t="n"/>
      <c r="P99" s="33">
        <f>IF(OR(J99="",K99=""),"",K99-J99)</f>
        <v/>
      </c>
      <c r="Q99" s="34">
        <f>IF(OR(D99="",K99=""),"",IFERROR(K99/VLOOKUP(D99,'Resumo'!$F$15:$G$23,2,FALSE),0))</f>
        <v/>
      </c>
    </row>
    <row r="100">
      <c r="A100" s="2" t="n"/>
      <c r="B100" s="41" t="n"/>
      <c r="C100" s="4" t="n"/>
      <c r="D100" s="2" t="n"/>
      <c r="E100" s="4" t="n"/>
      <c r="F100" s="2" t="n"/>
      <c r="G100" s="2" t="n"/>
      <c r="H100" s="4" t="n"/>
      <c r="I100" s="2" t="n"/>
      <c r="J100" s="30" t="n"/>
      <c r="K100" s="30" t="n"/>
      <c r="L100" s="2" t="n"/>
      <c r="M100" s="41" t="n"/>
      <c r="N100" s="9">
        <f>IF(B100="","",TEXT(B100,"mm/yyyy"))</f>
        <v/>
      </c>
      <c r="O100" s="4" t="n"/>
      <c r="P100" s="33">
        <f>IF(OR(J100="",K100=""),"",K100-J100)</f>
        <v/>
      </c>
      <c r="Q100" s="34">
        <f>IF(OR(D100="",K100=""),"",IFERROR(K100/VLOOKUP(D100,'Resumo'!$F$15:$G$23,2,FALSE),0))</f>
        <v/>
      </c>
    </row>
    <row r="101">
      <c r="A101" s="2" t="n"/>
      <c r="B101" s="41" t="n"/>
      <c r="C101" s="4" t="n"/>
      <c r="D101" s="2" t="n"/>
      <c r="E101" s="4" t="n"/>
      <c r="F101" s="2" t="n"/>
      <c r="G101" s="2" t="n"/>
      <c r="H101" s="4" t="n"/>
      <c r="I101" s="2" t="n"/>
      <c r="J101" s="30" t="n"/>
      <c r="K101" s="30" t="n"/>
      <c r="L101" s="2" t="n"/>
      <c r="M101" s="41" t="n"/>
      <c r="N101" s="9">
        <f>IF(B101="","",TEXT(B101,"mm/yyyy"))</f>
        <v/>
      </c>
      <c r="O101" s="4" t="n"/>
      <c r="P101" s="33">
        <f>IF(OR(J101="",K101=""),"",K101-J101)</f>
        <v/>
      </c>
      <c r="Q101" s="34">
        <f>IF(OR(D101="",K101=""),"",IFERROR(K101/VLOOKUP(D101,'Resumo'!$F$15:$G$23,2,FALSE),0))</f>
        <v/>
      </c>
    </row>
  </sheetData>
  <autoFilter ref="A1:Q101"/>
  <conditionalFormatting sqref="L2:L101">
    <cfRule type="expression" priority="1" dxfId="0" stopIfTrue="1">
      <formula>$L2="Pago"</formula>
    </cfRule>
    <cfRule type="expression" priority="2" dxfId="1" stopIfTrue="1">
      <formula>$L2="Pendente"</formula>
    </cfRule>
    <cfRule type="expression" priority="3" dxfId="2" stopIfTrue="1">
      <formula>$L2="Atrasado"</formula>
    </cfRule>
  </conditionalFormatting>
  <conditionalFormatting sqref="Q2:Q101">
    <cfRule type="expression" priority="4" dxfId="2" stopIfTrue="1">
      <formula>AND($Q2&lt;&gt;"",$Q2&gt;1)</formula>
    </cfRule>
    <cfRule type="expression" priority="5" dxfId="0" stopIfTrue="1">
      <formula>AND($Q2&lt;&gt;"",$Q2&lt;=0.8)</formula>
    </cfRule>
  </conditionalFormatting>
  <dataValidations count="4">
    <dataValidation sqref="D2:D101" showErrorMessage="1" showInputMessage="1" allowBlank="1" type="list">
      <formula1>"Moradia,Alimentação,Transporte,Saúde,Educação,Lazer,Assinaturas,Compras,Outros"</formula1>
    </dataValidation>
    <dataValidation sqref="F2:F101" showErrorMessage="1" showInputMessage="1" allowBlank="1" type="list">
      <formula1>"Fixa,Variável"</formula1>
    </dataValidation>
    <dataValidation sqref="G2:G101" showErrorMessage="1" showInputMessage="1" allowBlank="1" type="list">
      <formula1>"Pix,Cartão de crédito,Débito,Dinheiro,Boleto"</formula1>
    </dataValidation>
    <dataValidation sqref="L2:L101" showErrorMessage="1" showInputMessage="1" allowBlank="1" type="list">
      <formula1>"Pago,Pendente,Atrasado"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G3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1" customWidth="1" min="2" max="2"/>
    <col width="20" customWidth="1" min="3" max="3"/>
    <col width="23" customWidth="1" min="4" max="4"/>
    <col width="4" customWidth="1" min="5" max="5"/>
    <col width="25" customWidth="1" min="6" max="6"/>
    <col width="20" customWidth="1" min="7" max="7"/>
    <col width="4" customWidth="1" min="8" max="8"/>
    <col width="3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</cols>
  <sheetData>
    <row r="1" ht="28" customHeight="1">
      <c r="A1" s="12" t="inlineStr">
        <is>
          <t>Painel de Gastos Pessoais</t>
        </is>
      </c>
    </row>
    <row r="2">
      <c r="A2" s="13" t="inlineStr">
        <is>
          <t>Mês analisado</t>
        </is>
      </c>
      <c r="B2" s="14" t="inlineStr">
        <is>
          <t>09/2026</t>
        </is>
      </c>
    </row>
    <row r="3">
      <c r="B3" s="15" t="n"/>
    </row>
    <row r="4">
      <c r="A4" s="13" t="inlineStr">
        <is>
          <t>Orçamento mensal</t>
        </is>
      </c>
      <c r="B4" s="35" t="n">
        <v>5100</v>
      </c>
    </row>
    <row r="5">
      <c r="A5" s="13" t="inlineStr">
        <is>
          <t>Total previsto</t>
        </is>
      </c>
      <c r="B5" s="36">
        <f>SUMIFS('Lançamentos'!$J$2:$J$101,'Lançamentos'!$N$2:$N$101,$B$2)</f>
        <v/>
      </c>
    </row>
    <row r="6">
      <c r="A6" s="13" t="inlineStr">
        <is>
          <t>Total pago</t>
        </is>
      </c>
      <c r="B6" s="36">
        <f>SUM(B15:B23)</f>
        <v/>
      </c>
    </row>
    <row r="7">
      <c r="A7" s="13" t="inlineStr">
        <is>
          <t>Total pendente</t>
        </is>
      </c>
      <c r="B7" s="36">
        <f>SUMIFS('Lançamentos'!$J$2:$J$101,'Lançamentos'!$L$2:$L$101,"Pendente",'Lançamentos'!$N$2:$N$101,$B$2)</f>
        <v/>
      </c>
    </row>
    <row r="8">
      <c r="A8" s="13" t="inlineStr">
        <is>
          <t>Saldo disponível</t>
        </is>
      </c>
      <c r="B8" s="36">
        <f>B4-B6</f>
        <v/>
      </c>
    </row>
    <row r="9">
      <c r="A9" s="13" t="inlineStr">
        <is>
          <t>Percentual do orçamento utilizado</t>
        </is>
      </c>
      <c r="B9" s="37">
        <f>IFERROR(B6/B4,0)</f>
        <v/>
      </c>
    </row>
    <row r="10">
      <c r="A10" s="13" t="inlineStr">
        <is>
          <t>Situação</t>
        </is>
      </c>
      <c r="B10" s="19">
        <f>IF(B9&gt;1,"Acima do orçamento",IF(B9&gt;=0.8,"Atenção","Dentro do orçamento"))</f>
        <v/>
      </c>
    </row>
    <row r="11">
      <c r="A11" s="13" t="inlineStr">
        <is>
          <t>Quantidade de despesas pagas</t>
        </is>
      </c>
      <c r="B11" s="15">
        <f>COUNTIFS('Lançamentos'!$L$2:$L$101,"Pago",'Lançamentos'!$N$2:$N$101,$B$2)</f>
        <v/>
      </c>
    </row>
    <row r="12">
      <c r="A12" s="13" t="inlineStr">
        <is>
          <t>Média dos gastos pagos</t>
        </is>
      </c>
      <c r="B12" s="36">
        <f>IFERROR(SUMIFS('Lançamentos'!$K$2:$K$101,'Lançamentos'!$L$2:$L$101,"Pago",'Lançamentos'!$N$2:$N$101,$B$2)/COUNTIFS('Lançamentos'!$L$2:$L$101,"Pago",'Lançamentos'!$N$2:$N$101,$B$2),0)</f>
        <v/>
      </c>
    </row>
    <row r="13">
      <c r="A13" s="13" t="inlineStr">
        <is>
          <t>Maior categoria de gasto</t>
        </is>
      </c>
      <c r="B13" s="19">
        <f>IF(B6=0,"",IFERROR(INDEX($A$15:$A$23,MATCH(MAX($B$15:$B$23),$B$15:$B$23,0)),""))</f>
        <v/>
      </c>
      <c r="F13" s="20" t="inlineStr">
        <is>
          <t>Tabela auxiliar de orçamento</t>
        </is>
      </c>
    </row>
    <row r="14">
      <c r="A14" s="1" t="inlineStr">
        <is>
          <t>Categoria</t>
        </is>
      </c>
      <c r="B14" s="1" t="inlineStr">
        <is>
          <t>Total gasto</t>
        </is>
      </c>
      <c r="C14" s="1" t="inlineStr">
        <is>
          <t>Percentual do total</t>
        </is>
      </c>
      <c r="D14" s="1" t="inlineStr">
        <is>
          <t>Orçamento da categoria</t>
        </is>
      </c>
      <c r="F14" s="1" t="inlineStr">
        <is>
          <t>Categoria</t>
        </is>
      </c>
      <c r="G14" s="1" t="inlineStr">
        <is>
          <t>Orçamento previsto</t>
        </is>
      </c>
    </row>
    <row r="15">
      <c r="A15" s="21" t="inlineStr">
        <is>
          <t>Moradia</t>
        </is>
      </c>
      <c r="B15" s="31">
        <f>SUMIFS('Lançamentos'!$K$2:$K$101,'Lançamentos'!$D$2:$D$101,A15,'Lançamentos'!$N$2:$N$101,$B$2)</f>
        <v/>
      </c>
      <c r="C15" s="32">
        <f>IFERROR(B15/$B$6,0)</f>
        <v/>
      </c>
      <c r="D15" s="31">
        <f>IFERROR(VLOOKUP(A15,'Resumo'!$F$15:$G$23,2,FALSE),0)</f>
        <v/>
      </c>
      <c r="F15" s="21" t="inlineStr">
        <is>
          <t>Moradia</t>
        </is>
      </c>
      <c r="G15" s="30" t="n">
        <v>2400</v>
      </c>
    </row>
    <row r="16">
      <c r="A16" s="22" t="inlineStr">
        <is>
          <t>Alimentação</t>
        </is>
      </c>
      <c r="B16" s="33">
        <f>SUMIFS('Lançamentos'!$K$2:$K$101,'Lançamentos'!$D$2:$D$101,A16,'Lançamentos'!$N$2:$N$101,$B$2)</f>
        <v/>
      </c>
      <c r="C16" s="34">
        <f>IFERROR(B16/$B$6,0)</f>
        <v/>
      </c>
      <c r="D16" s="33">
        <f>IFERROR(VLOOKUP(A16,'Resumo'!$F$15:$G$23,2,FALSE),0)</f>
        <v/>
      </c>
      <c r="F16" s="22" t="inlineStr">
        <is>
          <t>Alimentação</t>
        </is>
      </c>
      <c r="G16" s="30" t="n">
        <v>700</v>
      </c>
    </row>
    <row r="17">
      <c r="A17" s="21" t="inlineStr">
        <is>
          <t>Transporte</t>
        </is>
      </c>
      <c r="B17" s="31">
        <f>SUMIFS('Lançamentos'!$K$2:$K$101,'Lançamentos'!$D$2:$D$101,A17,'Lançamentos'!$N$2:$N$101,$B$2)</f>
        <v/>
      </c>
      <c r="C17" s="32">
        <f>IFERROR(B17/$B$6,0)</f>
        <v/>
      </c>
      <c r="D17" s="31">
        <f>IFERROR(VLOOKUP(A17,'Resumo'!$F$15:$G$23,2,FALSE),0)</f>
        <v/>
      </c>
      <c r="F17" s="21" t="inlineStr">
        <is>
          <t>Transporte</t>
        </is>
      </c>
      <c r="G17" s="30" t="n">
        <v>450</v>
      </c>
    </row>
    <row r="18">
      <c r="A18" s="22" t="inlineStr">
        <is>
          <t>Saúde</t>
        </is>
      </c>
      <c r="B18" s="33">
        <f>SUMIFS('Lançamentos'!$K$2:$K$101,'Lançamentos'!$D$2:$D$101,A18,'Lançamentos'!$N$2:$N$101,$B$2)</f>
        <v/>
      </c>
      <c r="C18" s="34">
        <f>IFERROR(B18/$B$6,0)</f>
        <v/>
      </c>
      <c r="D18" s="33">
        <f>IFERROR(VLOOKUP(A18,'Resumo'!$F$15:$G$23,2,FALSE),0)</f>
        <v/>
      </c>
      <c r="F18" s="22" t="inlineStr">
        <is>
          <t>Saúde</t>
        </is>
      </c>
      <c r="G18" s="30" t="n">
        <v>300</v>
      </c>
    </row>
    <row r="19">
      <c r="A19" s="21" t="inlineStr">
        <is>
          <t>Educação</t>
        </is>
      </c>
      <c r="B19" s="31">
        <f>SUMIFS('Lançamentos'!$K$2:$K$101,'Lançamentos'!$D$2:$D$101,A19,'Lançamentos'!$N$2:$N$101,$B$2)</f>
        <v/>
      </c>
      <c r="C19" s="32">
        <f>IFERROR(B19/$B$6,0)</f>
        <v/>
      </c>
      <c r="D19" s="31">
        <f>IFERROR(VLOOKUP(A19,'Resumo'!$F$15:$G$23,2,FALSE),0)</f>
        <v/>
      </c>
      <c r="F19" s="21" t="inlineStr">
        <is>
          <t>Educação</t>
        </is>
      </c>
      <c r="G19" s="30" t="n">
        <v>450</v>
      </c>
    </row>
    <row r="20">
      <c r="A20" s="22" t="inlineStr">
        <is>
          <t>Lazer</t>
        </is>
      </c>
      <c r="B20" s="33">
        <f>SUMIFS('Lançamentos'!$K$2:$K$101,'Lançamentos'!$D$2:$D$101,A20,'Lançamentos'!$N$2:$N$101,$B$2)</f>
        <v/>
      </c>
      <c r="C20" s="34">
        <f>IFERROR(B20/$B$6,0)</f>
        <v/>
      </c>
      <c r="D20" s="33">
        <f>IFERROR(VLOOKUP(A20,'Resumo'!$F$15:$G$23,2,FALSE),0)</f>
        <v/>
      </c>
      <c r="F20" s="22" t="inlineStr">
        <is>
          <t>Lazer</t>
        </is>
      </c>
      <c r="G20" s="30" t="n">
        <v>300</v>
      </c>
    </row>
    <row r="21">
      <c r="A21" s="21" t="inlineStr">
        <is>
          <t>Assinaturas</t>
        </is>
      </c>
      <c r="B21" s="31">
        <f>SUMIFS('Lançamentos'!$K$2:$K$101,'Lançamentos'!$D$2:$D$101,A21,'Lançamentos'!$N$2:$N$101,$B$2)</f>
        <v/>
      </c>
      <c r="C21" s="32">
        <f>IFERROR(B21/$B$6,0)</f>
        <v/>
      </c>
      <c r="D21" s="31">
        <f>IFERROR(VLOOKUP(A21,'Resumo'!$F$15:$G$23,2,FALSE),0)</f>
        <v/>
      </c>
      <c r="F21" s="21" t="inlineStr">
        <is>
          <t>Assinaturas</t>
        </is>
      </c>
      <c r="G21" s="30" t="n">
        <v>200</v>
      </c>
    </row>
    <row r="22">
      <c r="A22" s="22" t="inlineStr">
        <is>
          <t>Compras</t>
        </is>
      </c>
      <c r="B22" s="33">
        <f>SUMIFS('Lançamentos'!$K$2:$K$101,'Lançamentos'!$D$2:$D$101,A22,'Lançamentos'!$N$2:$N$101,$B$2)</f>
        <v/>
      </c>
      <c r="C22" s="34">
        <f>IFERROR(B22/$B$6,0)</f>
        <v/>
      </c>
      <c r="D22" s="33">
        <f>IFERROR(VLOOKUP(A22,'Resumo'!$F$15:$G$23,2,FALSE),0)</f>
        <v/>
      </c>
      <c r="F22" s="22" t="inlineStr">
        <is>
          <t>Compras</t>
        </is>
      </c>
      <c r="G22" s="30" t="n">
        <v>300</v>
      </c>
    </row>
    <row r="23">
      <c r="A23" s="21" t="inlineStr">
        <is>
          <t>Outros</t>
        </is>
      </c>
      <c r="B23" s="31">
        <f>SUMIFS('Lançamentos'!$K$2:$K$101,'Lançamentos'!$D$2:$D$101,A23,'Lançamentos'!$N$2:$N$101,$B$2)</f>
        <v/>
      </c>
      <c r="C23" s="32">
        <f>IFERROR(B23/$B$6,0)</f>
        <v/>
      </c>
      <c r="D23" s="31">
        <f>IFERROR(VLOOKUP(A23,'Resumo'!$F$15:$G$23,2,FALSE),0)</f>
        <v/>
      </c>
      <c r="F23" s="21" t="inlineStr">
        <is>
          <t>Outros</t>
        </is>
      </c>
      <c r="G23" s="30" t="n">
        <v>0</v>
      </c>
    </row>
    <row r="24">
      <c r="A24" s="13" t="inlineStr">
        <is>
          <t>Total por categorias</t>
        </is>
      </c>
      <c r="B24" s="38">
        <f>SUM(B15:B23)</f>
        <v/>
      </c>
    </row>
    <row r="25"/>
    <row r="26">
      <c r="F26" s="20" t="inlineStr">
        <is>
          <t>Análise por forma de pagamento</t>
        </is>
      </c>
    </row>
    <row r="27">
      <c r="F27" s="1" t="inlineStr">
        <is>
          <t>Forma de pagamento</t>
        </is>
      </c>
      <c r="G27" s="1" t="inlineStr">
        <is>
          <t>Total pago</t>
        </is>
      </c>
    </row>
    <row r="28">
      <c r="F28" s="21" t="inlineStr">
        <is>
          <t>Pix</t>
        </is>
      </c>
      <c r="G28" s="31">
        <f>SUMIFS('Lançamentos'!$K$2:$K$101,'Lançamentos'!$G$2:$G$101,F28,'Lançamentos'!$N$2:$N$101,$B$2)</f>
        <v/>
      </c>
    </row>
    <row r="29">
      <c r="F29" s="22" t="inlineStr">
        <is>
          <t>Cartão de crédito</t>
        </is>
      </c>
      <c r="G29" s="33">
        <f>SUMIFS('Lançamentos'!$K$2:$K$101,'Lançamentos'!$G$2:$G$101,F29,'Lançamentos'!$N$2:$N$101,$B$2)</f>
        <v/>
      </c>
    </row>
    <row r="30">
      <c r="F30" s="21" t="inlineStr">
        <is>
          <t>Débito</t>
        </is>
      </c>
      <c r="G30" s="31">
        <f>SUMIFS('Lançamentos'!$K$2:$K$101,'Lançamentos'!$G$2:$G$101,F30,'Lançamentos'!$N$2:$N$101,$B$2)</f>
        <v/>
      </c>
    </row>
    <row r="31">
      <c r="F31" s="22" t="inlineStr">
        <is>
          <t>Dinheiro</t>
        </is>
      </c>
      <c r="G31" s="33">
        <f>SUMIFS('Lançamentos'!$K$2:$K$101,'Lançamentos'!$G$2:$G$101,F31,'Lançamentos'!$N$2:$N$101,$B$2)</f>
        <v/>
      </c>
    </row>
    <row r="32">
      <c r="F32" s="21" t="inlineStr">
        <is>
          <t>Boleto</t>
        </is>
      </c>
      <c r="G32" s="31">
        <f>SUMIFS('Lançamentos'!$K$2:$K$101,'Lançamentos'!$G$2:$G$101,F32,'Lançamentos'!$N$2:$N$101,$B$2)</f>
        <v/>
      </c>
    </row>
  </sheetData>
  <conditionalFormatting sqref="B10">
    <cfRule type="expression" priority="1" dxfId="0" stopIfTrue="1">
      <formula>$B$10="Dentro do orçamento"</formula>
    </cfRule>
    <cfRule type="expression" priority="2" dxfId="1" stopIfTrue="1">
      <formula>$B$10="Atenção"</formula>
    </cfRule>
    <cfRule type="expression" priority="3" dxfId="2" stopIfTrue="1">
      <formula>$B$10="Acima do orçamento"</formula>
    </cfRule>
  </conditionalFormatting>
  <conditionalFormatting sqref="B9">
    <cfRule type="expression" priority="4" dxfId="2" stopIfTrue="1">
      <formula>$B$9&gt;1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D4ED8"/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88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0" customHeight="1">
      <c r="A1" s="24" t="inlineStr">
        <is>
          <t>Guia de uso — Gastos Pessoais</t>
        </is>
      </c>
      <c r="B1" s="39" t="n"/>
      <c r="C1" s="39" t="n"/>
      <c r="D1" s="39" t="n"/>
      <c r="E1" s="39" t="n"/>
      <c r="F1" s="40" t="n"/>
    </row>
    <row r="2"/>
    <row r="3" ht="42" customHeight="1">
      <c r="A3" s="13" t="inlineStr">
        <is>
          <t>Objetivo do arquivo</t>
        </is>
      </c>
      <c r="B3" s="25" t="inlineStr">
        <is>
          <t>Registrar despesas pessoais, acompanhar o orçamento mensal e visualizar os gastos por categoria e por forma de pagamento.</t>
        </is>
      </c>
    </row>
    <row r="4"/>
    <row r="5" ht="42" customHeight="1">
      <c r="A5" s="13" t="inlineStr">
        <is>
          <t>Como inserir novos gastos</t>
        </is>
      </c>
      <c r="B5" s="25" t="inlineStr">
        <is>
          <t>Na planilha Lançamentos, preencha uma nova linha amarela com data, descrição, categoria, valores, status e vencimento. As colunas de mês, diferença e percentual são calculadas automaticamente.</t>
        </is>
      </c>
    </row>
    <row r="6"/>
    <row r="7" ht="42" customHeight="1">
      <c r="A7" s="13" t="inlineStr">
        <is>
          <t>Categorias e status</t>
        </is>
      </c>
      <c r="B7" s="25" t="inlineStr">
        <is>
          <t>Use as categorias sugeridas para manter a análise organizada. Pago indica despesa quitada, Pendente indica valor ainda não pago e Atrasado deve ser usado quando houver pendência após o vencimento.</t>
        </is>
      </c>
    </row>
    <row r="8"/>
    <row r="9" ht="42" customHeight="1">
      <c r="A9" s="13" t="inlineStr">
        <is>
          <t>Valores previstos e pagos</t>
        </is>
      </c>
      <c r="B9" s="25" t="inlineStr">
        <is>
          <t>Informe o valor esperado em Valor previsto. Preencha Valor pago quando a despesa for quitada. Para despesas pendentes, deixe Valor pago em branco até a confirmação do pagamento.</t>
        </is>
      </c>
    </row>
    <row r="10"/>
    <row r="11" ht="42" customHeight="1">
      <c r="A11" s="13" t="inlineStr">
        <is>
          <t>Valores em reais</t>
        </is>
      </c>
      <c r="B11" s="25" t="inlineStr">
        <is>
          <t>Todos os valores devem ser informados em reais. Utilize o padrão brasileiro com duas casas decimais quando necessário.</t>
        </is>
      </c>
    </row>
    <row r="12"/>
    <row r="13" ht="42" customHeight="1">
      <c r="A13" s="13" t="inlineStr">
        <is>
          <t>Resumo mensal</t>
        </is>
      </c>
      <c r="B13" s="25" t="inlineStr">
        <is>
          <t>Na planilha Resumo, ajuste o mês analisado e o orçamento mensal nas células amarelas. Os indicadores e gráficos consideram todas as linhas preparadas para lançamentos.</t>
        </is>
      </c>
    </row>
    <row r="14"/>
    <row r="15"/>
    <row r="16">
      <c r="A16" s="1" t="inlineStr">
        <is>
          <t>Legenda visual</t>
        </is>
      </c>
    </row>
    <row r="17">
      <c r="A17" s="26" t="inlineStr">
        <is>
          <t>Amarelo</t>
        </is>
      </c>
      <c r="B17" s="25" t="inlineStr">
        <is>
          <t>Células de entrada para preenchimento manual.</t>
        </is>
      </c>
    </row>
    <row r="18">
      <c r="A18" s="27" t="inlineStr">
        <is>
          <t>Verde</t>
        </is>
      </c>
      <c r="B18" s="25" t="inlineStr">
        <is>
          <t>Situação positiva ou dentro do orçamento.</t>
        </is>
      </c>
    </row>
    <row r="19">
      <c r="A19" s="28" t="inlineStr">
        <is>
          <t>Vermelho</t>
        </is>
      </c>
      <c r="B19" s="25" t="inlineStr">
        <is>
          <t>Atraso, excesso de orçamento ou alerta importante.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2026-10-15T10:35:30Z</dcterms:created>
  <dcterms:modified xmlns:dcterms="http://purl.org/dc/terms/" xmlns:xsi="http://www.w3.org/2001/XMLSchema-instance" xsi:type="dcterms:W3CDTF">2026-10-15T10:35:30Z</dcterms:modified>
</cp:coreProperties>
</file>