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Orçament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'Lançamentos'!$A$2:$S$12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,0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11827"/>
      <sz val="11"/>
    </font>
    <font>
      <name val="Calibri"/>
      <b val="1"/>
      <color rgb="00111827"/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2" fillId="5" borderId="1" pivotButton="0" quotePrefix="0" xfId="0"/>
    <xf numFmtId="0" fontId="2" fillId="5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6" fontId="3" fillId="0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0" fontId="0" fillId="0" borderId="4" pivotButton="0" quotePrefix="0" xfId="0"/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realizadas por categoria (R$)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'Resumo'!C13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'Resumo'!$A$14:$A$23</f>
            </numRef>
          </cat>
          <val>
            <numRef>
              <f>'Resumo'!$C$14:$C$23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realizado (R$)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por departamento</a:t>
            </a:r>
          </a:p>
        </rich>
      </tx>
    </title>
    <plotArea>
      <pieChart>
        <varyColors val="1"/>
        <ser>
          <idx val="0"/>
          <order val="0"/>
          <tx>
            <strRef>
              <f>'Resumo'!G4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'Resumo'!$F$5:$F$10</f>
            </numRef>
          </cat>
          <val>
            <numRef>
              <f>'Resumo'!$G$5:$G$10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Previsto x Realizado por mês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'Resumo'!G14</f>
            </strRef>
          </tx>
          <spPr>
            <a:solidFill xmlns:a="http://schemas.openxmlformats.org/drawingml/2006/main">
              <a:srgbClr val="94A3B8"/>
            </a:solidFill>
            <a:ln xmlns:a="http://schemas.openxmlformats.org/drawingml/2006/main">
              <a:prstDash val="solid"/>
            </a:ln>
          </spPr>
          <cat>
            <numRef>
              <f>'Resumo'!$F$15:$F$21</f>
            </numRef>
          </cat>
          <val>
            <numRef>
              <f>'Resumo'!$G$15:$G$21</f>
            </numRef>
          </val>
        </ser>
        <ser>
          <idx val="1"/>
          <order val="1"/>
          <tx>
            <strRef>
              <f>'Resumo'!H14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'Resumo'!$F$15:$F$21</f>
            </numRef>
          </cat>
          <val>
            <numRef>
              <f>'Resumo'!$H$15:$H$21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25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4" customWidth="1" min="3" max="3"/>
    <col width="18" customWidth="1" min="4" max="4"/>
    <col width="16" customWidth="1" min="5" max="5"/>
    <col width="20" customWidth="1" min="6" max="6"/>
    <col width="30" customWidth="1" min="7" max="7"/>
    <col width="24" customWidth="1" min="8" max="8"/>
    <col width="18" customWidth="1" min="9" max="9"/>
    <col width="18" customWidth="1" min="10" max="10"/>
    <col width="12" customWidth="1" min="11" max="11"/>
    <col width="16" customWidth="1" min="12" max="12"/>
    <col width="16" customWidth="1" min="13" max="13"/>
    <col width="14" customWidth="1" min="14" max="14"/>
    <col width="12" customWidth="1" min="15" max="15"/>
    <col width="20" customWidth="1" min="16" max="16"/>
    <col width="16" customWidth="1" min="17" max="17"/>
    <col width="16" customWidth="1" min="18" max="18"/>
    <col width="30" customWidth="1" min="19" max="19"/>
  </cols>
  <sheetData>
    <row r="1" ht="28" customHeight="1">
      <c r="A1" s="1" t="inlineStr">
        <is>
          <t>CONTROLE DE GASTOS DA EMPRESA — LANÇAMENTOS 2026</t>
        </is>
      </c>
    </row>
    <row r="2" ht="32" customHeight="1">
      <c r="A2" s="2" t="inlineStr">
        <is>
          <t>ID</t>
        </is>
      </c>
      <c r="B2" s="2" t="inlineStr">
        <is>
          <t>Data da despesa</t>
        </is>
      </c>
      <c r="C2" s="2" t="inlineStr">
        <is>
          <t>Mês</t>
        </is>
      </c>
      <c r="D2" s="2" t="inlineStr">
        <is>
          <t>Solicitante</t>
        </is>
      </c>
      <c r="E2" s="2" t="inlineStr">
        <is>
          <t>Departamento</t>
        </is>
      </c>
      <c r="F2" s="2" t="inlineStr">
        <is>
          <t>Categoria</t>
        </is>
      </c>
      <c r="G2" s="2" t="inlineStr">
        <is>
          <t>Descrição</t>
        </is>
      </c>
      <c r="H2" s="2" t="inlineStr">
        <is>
          <t>Fornecedor</t>
        </is>
      </c>
      <c r="I2" s="2" t="inlineStr">
        <is>
          <t>Cidade/UF</t>
        </is>
      </c>
      <c r="J2" s="2" t="inlineStr">
        <is>
          <t>Forma de pagamento</t>
        </is>
      </c>
      <c r="K2" s="2" t="inlineStr">
        <is>
          <t>Centro de custo</t>
        </is>
      </c>
      <c r="L2" s="2" t="inlineStr">
        <is>
          <t>Valor previsto (R$)</t>
        </is>
      </c>
      <c r="M2" s="2" t="inlineStr">
        <is>
          <t>Valor realizado (R$)</t>
        </is>
      </c>
      <c r="N2" s="2" t="inlineStr">
        <is>
          <t>Variação (R$)</t>
        </is>
      </c>
      <c r="O2" s="2" t="inlineStr">
        <is>
          <t>Variação (%)</t>
        </is>
      </c>
      <c r="P2" s="2" t="inlineStr">
        <is>
          <t>Status</t>
        </is>
      </c>
      <c r="Q2" s="2" t="inlineStr">
        <is>
          <t>Aprovador</t>
        </is>
      </c>
      <c r="R2" s="2" t="inlineStr">
        <is>
          <t>Data de aprovação</t>
        </is>
      </c>
      <c r="S2" s="2" t="inlineStr">
        <is>
          <t>Observações</t>
        </is>
      </c>
    </row>
    <row r="3">
      <c r="A3" s="3" t="n">
        <v>1</v>
      </c>
      <c r="B3" s="27" t="n">
        <v>46034</v>
      </c>
      <c r="C3" s="3">
        <f>TEXT(B3,"mmmm/aaaa")</f>
        <v/>
      </c>
      <c r="D3" s="5" t="inlineStr">
        <is>
          <t>João Silva</t>
        </is>
      </c>
      <c r="E3" s="5" t="inlineStr">
        <is>
          <t>Administrativo</t>
        </is>
      </c>
      <c r="F3" s="5" t="inlineStr">
        <is>
          <t>Aluguel</t>
        </is>
      </c>
      <c r="G3" s="5" t="inlineStr">
        <is>
          <t>Aluguel do escritório</t>
        </is>
      </c>
      <c r="H3" s="5" t="inlineStr">
        <is>
          <t>Imobiliária Central Ltda</t>
        </is>
      </c>
      <c r="I3" s="5" t="inlineStr">
        <is>
          <t>São Paulo/SP</t>
        </is>
      </c>
      <c r="J3" s="5" t="inlineStr">
        <is>
          <t>Boleto</t>
        </is>
      </c>
      <c r="K3" s="5" t="inlineStr">
        <is>
          <t>CC-001</t>
        </is>
      </c>
      <c r="L3" s="28" t="n">
        <v>8000</v>
      </c>
      <c r="M3" s="28" t="n">
        <v>8000</v>
      </c>
      <c r="N3" s="29">
        <f>M3-L3</f>
        <v/>
      </c>
      <c r="O3" s="30">
        <f>IFERROR(N3/L3,0)</f>
        <v/>
      </c>
      <c r="P3" s="3" t="inlineStr">
        <is>
          <t>Aprovado</t>
        </is>
      </c>
      <c r="Q3" s="5" t="inlineStr">
        <is>
          <t>Roberto Mendes</t>
        </is>
      </c>
      <c r="R3" s="31" t="n">
        <v>46032</v>
      </c>
      <c r="S3" s="5" t="inlineStr">
        <is>
          <t>Contrato anual vigente</t>
        </is>
      </c>
    </row>
    <row r="4">
      <c r="A4" s="10" t="n">
        <v>2</v>
      </c>
      <c r="B4" s="32" t="n">
        <v>46058</v>
      </c>
      <c r="C4" s="10">
        <f>TEXT(B4,"mmmm/aaaa")</f>
        <v/>
      </c>
      <c r="D4" s="5" t="inlineStr">
        <is>
          <t>Maria Oliveira</t>
        </is>
      </c>
      <c r="E4" s="5" t="inlineStr">
        <is>
          <t>Comercial</t>
        </is>
      </c>
      <c r="F4" s="5" t="inlineStr">
        <is>
          <t>Viagens</t>
        </is>
      </c>
      <c r="G4" s="5" t="inlineStr">
        <is>
          <t>Passagem aérea para cliente</t>
        </is>
      </c>
      <c r="H4" s="5" t="inlineStr">
        <is>
          <t>Cia Aérea Nacional</t>
        </is>
      </c>
      <c r="I4" s="5" t="inlineStr">
        <is>
          <t>Rio de Janeiro/RJ</t>
        </is>
      </c>
      <c r="J4" s="5" t="inlineStr">
        <is>
          <t>Cartão corporativo</t>
        </is>
      </c>
      <c r="K4" s="5" t="inlineStr">
        <is>
          <t>CC-002</t>
        </is>
      </c>
      <c r="L4" s="28" t="n">
        <v>1850</v>
      </c>
      <c r="M4" s="28" t="n">
        <v>1950</v>
      </c>
      <c r="N4" s="33">
        <f>M4-L4</f>
        <v/>
      </c>
      <c r="O4" s="34">
        <f>IFERROR(N4/L4,0)</f>
        <v/>
      </c>
      <c r="P4" s="10" t="inlineStr">
        <is>
          <t>Aprovado</t>
        </is>
      </c>
      <c r="Q4" s="5" t="inlineStr">
        <is>
          <t>Roberto Mendes</t>
        </is>
      </c>
      <c r="R4" s="31" t="n">
        <v>46056</v>
      </c>
      <c r="S4" s="5" t="inlineStr">
        <is>
          <t>Reembolso via nota fiscal</t>
        </is>
      </c>
    </row>
    <row r="5">
      <c r="A5" s="3" t="n">
        <v>3</v>
      </c>
      <c r="B5" s="27" t="n">
        <v>46071</v>
      </c>
      <c r="C5" s="3">
        <f>TEXT(B5,"mmmm/aaaa")</f>
        <v/>
      </c>
      <c r="D5" s="5" t="inlineStr">
        <is>
          <t>Pedro Santos</t>
        </is>
      </c>
      <c r="E5" s="5" t="inlineStr">
        <is>
          <t>Administrativo</t>
        </is>
      </c>
      <c r="F5" s="5" t="inlineStr">
        <is>
          <t>Material de escritório</t>
        </is>
      </c>
      <c r="G5" s="5" t="inlineStr">
        <is>
          <t>Material de escritório</t>
        </is>
      </c>
      <c r="H5" s="5" t="inlineStr">
        <is>
          <t>Papelaria Bom Preço</t>
        </is>
      </c>
      <c r="I5" s="5" t="inlineStr">
        <is>
          <t>Belo Horizonte/MG</t>
        </is>
      </c>
      <c r="J5" s="5" t="inlineStr">
        <is>
          <t>PIX</t>
        </is>
      </c>
      <c r="K5" s="5" t="inlineStr">
        <is>
          <t>CC-001</t>
        </is>
      </c>
      <c r="L5" s="28" t="n">
        <v>420.5</v>
      </c>
      <c r="M5" s="28" t="n">
        <v>389.9</v>
      </c>
      <c r="N5" s="29">
        <f>M5-L5</f>
        <v/>
      </c>
      <c r="O5" s="30">
        <f>IFERROR(N5/L5,0)</f>
        <v/>
      </c>
      <c r="P5" s="3" t="inlineStr">
        <is>
          <t>Aprovado</t>
        </is>
      </c>
      <c r="Q5" s="5" t="inlineStr">
        <is>
          <t>Roberto Mendes</t>
        </is>
      </c>
      <c r="R5" s="31" t="n">
        <v>46070</v>
      </c>
      <c r="S5" s="5" t="inlineStr">
        <is>
          <t>Compra mensal recorrente</t>
        </is>
      </c>
    </row>
    <row r="6">
      <c r="A6" s="10" t="n">
        <v>4</v>
      </c>
      <c r="B6" s="32" t="n">
        <v>46091</v>
      </c>
      <c r="C6" s="10">
        <f>TEXT(B6,"mmmm/aaaa")</f>
        <v/>
      </c>
      <c r="D6" s="5" t="inlineStr">
        <is>
          <t>Ana Souza</t>
        </is>
      </c>
      <c r="E6" s="5" t="inlineStr">
        <is>
          <t>Tecnologia</t>
        </is>
      </c>
      <c r="F6" s="5" t="inlineStr">
        <is>
          <t>Software</t>
        </is>
      </c>
      <c r="G6" s="5" t="inlineStr">
        <is>
          <t>Licença de software de gestão</t>
        </is>
      </c>
      <c r="H6" s="5" t="inlineStr">
        <is>
          <t>SoftTech Sistemas SA</t>
        </is>
      </c>
      <c r="I6" s="5" t="inlineStr">
        <is>
          <t>Curitiba/PR</t>
        </is>
      </c>
      <c r="J6" s="5" t="inlineStr">
        <is>
          <t>Cartão corporativo</t>
        </is>
      </c>
      <c r="K6" s="5" t="inlineStr">
        <is>
          <t>CC-003</t>
        </is>
      </c>
      <c r="L6" s="28" t="n">
        <v>1290</v>
      </c>
      <c r="M6" s="28" t="n">
        <v>1290</v>
      </c>
      <c r="N6" s="33">
        <f>M6-L6</f>
        <v/>
      </c>
      <c r="O6" s="34">
        <f>IFERROR(N6/L6,0)</f>
        <v/>
      </c>
      <c r="P6" s="10" t="inlineStr">
        <is>
          <t>Aprovado</t>
        </is>
      </c>
      <c r="Q6" s="5" t="inlineStr">
        <is>
          <t>Fernanda Lima</t>
        </is>
      </c>
      <c r="R6" s="31" t="n">
        <v>46090</v>
      </c>
      <c r="S6" s="5" t="inlineStr">
        <is>
          <t>Renovação anual</t>
        </is>
      </c>
    </row>
    <row r="7">
      <c r="A7" s="3" t="n">
        <v>5</v>
      </c>
      <c r="B7" s="27" t="n">
        <v>46106</v>
      </c>
      <c r="C7" s="3">
        <f>TEXT(B7,"mmmm/aaaa")</f>
        <v/>
      </c>
      <c r="D7" s="5" t="inlineStr">
        <is>
          <t>Carlos Pereira</t>
        </is>
      </c>
      <c r="E7" s="5" t="inlineStr">
        <is>
          <t>Operações</t>
        </is>
      </c>
      <c r="F7" s="5" t="inlineStr">
        <is>
          <t>Manutenção</t>
        </is>
      </c>
      <c r="G7" s="5" t="inlineStr">
        <is>
          <t>Manutenção de equipamentos</t>
        </is>
      </c>
      <c r="H7" s="5" t="inlineStr">
        <is>
          <t>TecService Manutenção</t>
        </is>
      </c>
      <c r="I7" s="5" t="inlineStr">
        <is>
          <t>Porto Alegre/RS</t>
        </is>
      </c>
      <c r="J7" s="5" t="inlineStr">
        <is>
          <t>Boleto</t>
        </is>
      </c>
      <c r="K7" s="5" t="inlineStr">
        <is>
          <t>CC-004</t>
        </is>
      </c>
      <c r="L7" s="28" t="n">
        <v>980</v>
      </c>
      <c r="M7" s="28" t="n">
        <v>1120</v>
      </c>
      <c r="N7" s="29">
        <f>M7-L7</f>
        <v/>
      </c>
      <c r="O7" s="30">
        <f>IFERROR(N7/L7,0)</f>
        <v/>
      </c>
      <c r="P7" s="3" t="inlineStr">
        <is>
          <t>Aprovado</t>
        </is>
      </c>
      <c r="Q7" s="5" t="inlineStr">
        <is>
          <t>Roberto Mendes</t>
        </is>
      </c>
      <c r="R7" s="31" t="n">
        <v>46107</v>
      </c>
      <c r="S7" s="5" t="inlineStr">
        <is>
          <t>Troca de peças adicional</t>
        </is>
      </c>
    </row>
    <row r="8">
      <c r="A8" s="10" t="n">
        <v>6</v>
      </c>
      <c r="B8" s="32" t="n">
        <v>46120</v>
      </c>
      <c r="C8" s="10">
        <f>TEXT(B8,"mmmm/aaaa")</f>
        <v/>
      </c>
      <c r="D8" s="5" t="inlineStr">
        <is>
          <t>Juliana Costa</t>
        </is>
      </c>
      <c r="E8" s="5" t="inlineStr">
        <is>
          <t>Comercial</t>
        </is>
      </c>
      <c r="F8" s="5" t="inlineStr">
        <is>
          <t>Alimentação</t>
        </is>
      </c>
      <c r="G8" s="5" t="inlineStr">
        <is>
          <t>Almoço corporativo com clientes</t>
        </is>
      </c>
      <c r="H8" s="5" t="inlineStr">
        <is>
          <t>Restaurante Sabor &amp; Cia</t>
        </is>
      </c>
      <c r="I8" s="5" t="inlineStr">
        <is>
          <t>Salvador/BA</t>
        </is>
      </c>
      <c r="J8" s="5" t="inlineStr">
        <is>
          <t>Cartão corporativo</t>
        </is>
      </c>
      <c r="K8" s="5" t="inlineStr">
        <is>
          <t>CC-002</t>
        </is>
      </c>
      <c r="L8" s="28" t="n">
        <v>365.8</v>
      </c>
      <c r="M8" s="28" t="n">
        <v>342</v>
      </c>
      <c r="N8" s="33">
        <f>M8-L8</f>
        <v/>
      </c>
      <c r="O8" s="34">
        <f>IFERROR(N8/L8,0)</f>
        <v/>
      </c>
      <c r="P8" s="10" t="inlineStr">
        <is>
          <t>Aprovado</t>
        </is>
      </c>
      <c r="Q8" s="5" t="inlineStr">
        <is>
          <t>Roberto Mendes</t>
        </is>
      </c>
      <c r="R8" s="31" t="n">
        <v>46121</v>
      </c>
      <c r="S8" s="5" t="inlineStr">
        <is>
          <t>Reunião trimestral</t>
        </is>
      </c>
    </row>
    <row r="9">
      <c r="A9" s="3" t="n">
        <v>7</v>
      </c>
      <c r="B9" s="27" t="n">
        <v>46157</v>
      </c>
      <c r="C9" s="3">
        <f>TEXT(B9,"mmmm/aaaa")</f>
        <v/>
      </c>
      <c r="D9" s="5" t="inlineStr">
        <is>
          <t>Rafael Almeida</t>
        </is>
      </c>
      <c r="E9" s="5" t="inlineStr">
        <is>
          <t>Marketing</t>
        </is>
      </c>
      <c r="F9" s="5" t="inlineStr">
        <is>
          <t>Marketing</t>
        </is>
      </c>
      <c r="G9" s="5" t="inlineStr">
        <is>
          <t>Campanha de marketing digital</t>
        </is>
      </c>
      <c r="H9" s="5" t="inlineStr">
        <is>
          <t>Agência Impulso Digital</t>
        </is>
      </c>
      <c r="I9" s="5" t="inlineStr">
        <is>
          <t>Recife/PE</t>
        </is>
      </c>
      <c r="J9" s="5" t="inlineStr">
        <is>
          <t>Transferência</t>
        </is>
      </c>
      <c r="K9" s="5" t="inlineStr">
        <is>
          <t>CC-005</t>
        </is>
      </c>
      <c r="L9" s="28" t="n">
        <v>2750</v>
      </c>
      <c r="M9" s="28" t="n">
        <v>2750</v>
      </c>
      <c r="N9" s="29">
        <f>M9-L9</f>
        <v/>
      </c>
      <c r="O9" s="30">
        <f>IFERROR(N9/L9,0)</f>
        <v/>
      </c>
      <c r="P9" s="3" t="inlineStr">
        <is>
          <t>Aprovado</t>
        </is>
      </c>
      <c r="Q9" s="5" t="inlineStr">
        <is>
          <t>Fernanda Lima</t>
        </is>
      </c>
      <c r="R9" s="31" t="n">
        <v>46156</v>
      </c>
      <c r="S9" s="5" t="inlineStr">
        <is>
          <t>Campanha de maio/2026</t>
        </is>
      </c>
    </row>
    <row r="10">
      <c r="A10" s="10" t="n">
        <v>8</v>
      </c>
      <c r="B10" s="32" t="n">
        <v>46176</v>
      </c>
      <c r="C10" s="10">
        <f>TEXT(B10,"mmmm/aaaa")</f>
        <v/>
      </c>
      <c r="D10" s="5" t="inlineStr">
        <is>
          <t>Camila Ferreira</t>
        </is>
      </c>
      <c r="E10" s="5" t="inlineStr">
        <is>
          <t>Operações</t>
        </is>
      </c>
      <c r="F10" s="5" t="inlineStr">
        <is>
          <t>Transporte</t>
        </is>
      </c>
      <c r="G10" s="5" t="inlineStr">
        <is>
          <t>Combustível e estacionamento</t>
        </is>
      </c>
      <c r="H10" s="5" t="inlineStr">
        <is>
          <t>Posto Estrela do Norte</t>
        </is>
      </c>
      <c r="I10" s="5" t="inlineStr">
        <is>
          <t>Fortaleza/CE</t>
        </is>
      </c>
      <c r="J10" s="5" t="inlineStr">
        <is>
          <t>PIX</t>
        </is>
      </c>
      <c r="K10" s="5" t="inlineStr">
        <is>
          <t>CC-004</t>
        </is>
      </c>
      <c r="L10" s="28" t="n">
        <v>610.4</v>
      </c>
      <c r="M10" s="28" t="n">
        <v>658.75</v>
      </c>
      <c r="N10" s="33">
        <f>M10-L10</f>
        <v/>
      </c>
      <c r="O10" s="34">
        <f>IFERROR(N10/L10,0)</f>
        <v/>
      </c>
      <c r="P10" s="10" t="inlineStr">
        <is>
          <t>Aprovado</t>
        </is>
      </c>
      <c r="Q10" s="5" t="inlineStr">
        <is>
          <t>Roberto Mendes</t>
        </is>
      </c>
      <c r="R10" s="31" t="n">
        <v>46177</v>
      </c>
      <c r="S10" s="5" t="inlineStr">
        <is>
          <t>Rota de entregas nordeste</t>
        </is>
      </c>
    </row>
    <row r="11">
      <c r="A11" s="3" t="n">
        <v>9</v>
      </c>
      <c r="B11" s="27" t="n">
        <v>46195</v>
      </c>
      <c r="C11" s="3">
        <f>TEXT(B11,"mmmm/aaaa")</f>
        <v/>
      </c>
      <c r="D11" s="5" t="inlineStr">
        <is>
          <t>Lucas Rodrigues</t>
        </is>
      </c>
      <c r="E11" s="5" t="inlineStr">
        <is>
          <t>Financeiro</t>
        </is>
      </c>
      <c r="F11" s="5" t="inlineStr">
        <is>
          <t>Serviços profissionais</t>
        </is>
      </c>
      <c r="G11" s="5" t="inlineStr">
        <is>
          <t>Consultoria contábil mensal</t>
        </is>
      </c>
      <c r="H11" s="5" t="inlineStr">
        <is>
          <t>Contábil Horizonte Ltda</t>
        </is>
      </c>
      <c r="I11" s="5" t="inlineStr">
        <is>
          <t>Brasília/DF</t>
        </is>
      </c>
      <c r="J11" s="5" t="inlineStr">
        <is>
          <t>Boleto</t>
        </is>
      </c>
      <c r="K11" s="5" t="inlineStr">
        <is>
          <t>CC-006</t>
        </is>
      </c>
      <c r="L11" s="28" t="n">
        <v>1600</v>
      </c>
      <c r="M11" s="28" t="n">
        <v>1600</v>
      </c>
      <c r="N11" s="29">
        <f>M11-L11</f>
        <v/>
      </c>
      <c r="O11" s="30">
        <f>IFERROR(N11/L11,0)</f>
        <v/>
      </c>
      <c r="P11" s="3" t="inlineStr">
        <is>
          <t>Aprovado</t>
        </is>
      </c>
      <c r="Q11" s="5" t="inlineStr">
        <is>
          <t>Roberto Mendes</t>
        </is>
      </c>
      <c r="R11" s="31" t="n">
        <v>46193</v>
      </c>
      <c r="S11" s="5" t="inlineStr">
        <is>
          <t>Honorários de junho/2026</t>
        </is>
      </c>
    </row>
    <row r="12">
      <c r="A12" s="10" t="n">
        <v>10</v>
      </c>
      <c r="B12" s="32" t="n">
        <v>46210</v>
      </c>
      <c r="C12" s="10">
        <f>TEXT(B12,"mmmm/aaaa")</f>
        <v/>
      </c>
      <c r="D12" s="5" t="inlineStr">
        <is>
          <t>Fernanda Lima</t>
        </is>
      </c>
      <c r="E12" s="5" t="inlineStr">
        <is>
          <t>Administrativo</t>
        </is>
      </c>
      <c r="F12" s="5" t="inlineStr">
        <is>
          <t>Telecomunicações</t>
        </is>
      </c>
      <c r="G12" s="5" t="inlineStr">
        <is>
          <t>Internet e telefonia</t>
        </is>
      </c>
      <c r="H12" s="5" t="inlineStr">
        <is>
          <t>TeleCom Brasil SA</t>
        </is>
      </c>
      <c r="I12" s="5" t="inlineStr">
        <is>
          <t>Campinas/SP</t>
        </is>
      </c>
      <c r="J12" s="5" t="inlineStr">
        <is>
          <t>Débito automático</t>
        </is>
      </c>
      <c r="K12" s="5" t="inlineStr">
        <is>
          <t>CC-001</t>
        </is>
      </c>
      <c r="L12" s="28" t="n">
        <v>489.9</v>
      </c>
      <c r="M12" s="28" t="n">
        <v>489.9</v>
      </c>
      <c r="N12" s="33">
        <f>M12-L12</f>
        <v/>
      </c>
      <c r="O12" s="34">
        <f>IFERROR(N12/L12,0)</f>
        <v/>
      </c>
      <c r="P12" s="10" t="inlineStr">
        <is>
          <t>Pendente</t>
        </is>
      </c>
      <c r="Q12" s="5" t="inlineStr"/>
      <c r="R12" s="14" t="n"/>
      <c r="S12" s="5" t="inlineStr">
        <is>
          <t>Aguardando aprovação</t>
        </is>
      </c>
    </row>
    <row r="13">
      <c r="K13" s="15" t="inlineStr">
        <is>
          <t>TOTAL</t>
        </is>
      </c>
      <c r="L13" s="35">
        <f>SUM(L3:L12)</f>
        <v/>
      </c>
      <c r="M13" s="35">
        <f>SUM(M3:M12)</f>
        <v/>
      </c>
      <c r="N13" s="35">
        <f>SUM(N3:N12)</f>
        <v/>
      </c>
    </row>
  </sheetData>
  <autoFilter ref="A2:S12"/>
  <mergeCells count="1">
    <mergeCell ref="A1:S1"/>
  </mergeCells>
  <conditionalFormatting sqref="N3:N12">
    <cfRule type="expression" priority="1" dxfId="0" stopIfTrue="1">
      <formula>N3&gt;0</formula>
    </cfRule>
    <cfRule type="expression" priority="2" dxfId="1" stopIfTrue="1">
      <formula>N3&lt;=0</formula>
    </cfRule>
  </conditionalFormatting>
  <conditionalFormatting sqref="P3:P12">
    <cfRule type="expression" priority="3" dxfId="0" stopIfTrue="1">
      <formula>P3="Acima do orçamento"</formula>
    </cfRule>
    <cfRule type="expression" priority="4" dxfId="1" stopIfTrue="1">
      <formula>P3="Dentro do orçamento"</formula>
    </cfRule>
  </conditionalFormatting>
  <dataValidations count="4">
    <dataValidation sqref="E3:E50" showErrorMessage="1" showInputMessage="1" allowBlank="1" type="list">
      <formula1>"Administrativo,Comercial,Tecnologia,Operações,Marketing,Financeiro,Recursos Humanos"</formula1>
    </dataValidation>
    <dataValidation sqref="F3:F50" showErrorMessage="1" showInputMessage="1" allowBlank="1" type="list">
      <formula1>"Aluguel,Viagens,Material de escritório,Software,Manutenção,Alimentação,Marketing,Transporte,Serviços profissionais,Telecomunicações"</formula1>
    </dataValidation>
    <dataValidation sqref="J3:J50" showErrorMessage="1" showInputMessage="1" allowBlank="1" type="list">
      <formula1>"PIX,Boleto,Cartão corporativo,Transferência,Débito automático,Dinheiro"</formula1>
    </dataValidation>
    <dataValidation sqref="P3:P50" showErrorMessage="1" showInputMessage="1" allowBlank="1" type="list">
      <formula1>"Pendente,Aprovado,Rejeitado,Dentro do orçamento,Acima do orçamento"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20" customWidth="1" min="4" max="4"/>
  </cols>
  <sheetData>
    <row r="1" ht="26" customHeight="1">
      <c r="A1" s="1" t="inlineStr">
        <is>
          <t>ORÇAMENTOS POR CENTRO DE CUSTO — 2026</t>
        </is>
      </c>
    </row>
    <row r="2">
      <c r="A2" s="2" t="inlineStr">
        <is>
          <t>Centro de custo</t>
        </is>
      </c>
      <c r="B2" s="2" t="inlineStr">
        <is>
          <t>Departamento</t>
        </is>
      </c>
      <c r="C2" s="2" t="inlineStr">
        <is>
          <t>Orçamento mensal (R$)</t>
        </is>
      </c>
      <c r="D2" s="2" t="inlineStr">
        <is>
          <t>Responsável</t>
        </is>
      </c>
    </row>
    <row r="3">
      <c r="A3" s="17" t="inlineStr">
        <is>
          <t>CC-001</t>
        </is>
      </c>
      <c r="B3" s="17" t="inlineStr">
        <is>
          <t>Administrativo</t>
        </is>
      </c>
      <c r="C3" s="29" t="n">
        <v>9500</v>
      </c>
      <c r="D3" s="17" t="inlineStr">
        <is>
          <t>Fernanda Lima</t>
        </is>
      </c>
    </row>
    <row r="4">
      <c r="A4" s="18" t="inlineStr">
        <is>
          <t>CC-002</t>
        </is>
      </c>
      <c r="B4" s="18" t="inlineStr">
        <is>
          <t>Comercial</t>
        </is>
      </c>
      <c r="C4" s="33" t="n">
        <v>4000</v>
      </c>
      <c r="D4" s="18" t="inlineStr">
        <is>
          <t>Juliana Costa</t>
        </is>
      </c>
    </row>
    <row r="5">
      <c r="A5" s="17" t="inlineStr">
        <is>
          <t>CC-003</t>
        </is>
      </c>
      <c r="B5" s="17" t="inlineStr">
        <is>
          <t>Tecnologia</t>
        </is>
      </c>
      <c r="C5" s="29" t="n">
        <v>5500</v>
      </c>
      <c r="D5" s="17" t="inlineStr">
        <is>
          <t>Ana Souza</t>
        </is>
      </c>
    </row>
    <row r="6">
      <c r="A6" s="18" t="inlineStr">
        <is>
          <t>CC-004</t>
        </is>
      </c>
      <c r="B6" s="18" t="inlineStr">
        <is>
          <t>Operações</t>
        </is>
      </c>
      <c r="C6" s="33" t="n">
        <v>3000</v>
      </c>
      <c r="D6" s="18" t="inlineStr">
        <is>
          <t>Carlos Pereira</t>
        </is>
      </c>
    </row>
    <row r="7">
      <c r="A7" s="17" t="inlineStr">
        <is>
          <t>CC-005</t>
        </is>
      </c>
      <c r="B7" s="17" t="inlineStr">
        <is>
          <t>Marketing</t>
        </is>
      </c>
      <c r="C7" s="29" t="n">
        <v>4500</v>
      </c>
      <c r="D7" s="17" t="inlineStr">
        <is>
          <t>Rafael Almeida</t>
        </is>
      </c>
    </row>
    <row r="8">
      <c r="A8" s="18" t="inlineStr">
        <is>
          <t>CC-006</t>
        </is>
      </c>
      <c r="B8" s="18" t="inlineStr">
        <is>
          <t>Financeiro</t>
        </is>
      </c>
      <c r="C8" s="33" t="n">
        <v>2500</v>
      </c>
      <c r="D8" s="18" t="inlineStr">
        <is>
          <t>Lucas Rodrigues</t>
        </is>
      </c>
    </row>
    <row r="9">
      <c r="B9" s="19" t="inlineStr">
        <is>
          <t>TOTAL</t>
        </is>
      </c>
      <c r="C9" s="35">
        <f>SUM(C3:C8)</f>
        <v/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4" customWidth="1" min="5" max="5"/>
    <col width="20" customWidth="1" min="6" max="6"/>
    <col width="18" customWidth="1" min="7" max="7"/>
    <col width="18" customWidth="1" min="8" max="8"/>
    <col width="18" customWidth="1" min="9" max="9"/>
  </cols>
  <sheetData>
    <row r="1" ht="28" customHeight="1">
      <c r="A1" s="1" t="inlineStr">
        <is>
          <t>PAINEL EXECUTIVO DE GASTOS — 2026</t>
        </is>
      </c>
    </row>
    <row r="2"/>
    <row r="3">
      <c r="A3" s="20" t="inlineStr">
        <is>
          <t>INDICADORES PRINCIPAIS</t>
        </is>
      </c>
      <c r="F3" s="20" t="inlineStr">
        <is>
          <t>RESUMO POR DEPARTAMENTO</t>
        </is>
      </c>
    </row>
    <row r="4">
      <c r="A4" s="21" t="inlineStr">
        <is>
          <t>Total previsto (R$)</t>
        </is>
      </c>
      <c r="B4" s="29">
        <f>SUM(Lançamentos!L3:L12)</f>
        <v/>
      </c>
      <c r="F4" s="2" t="inlineStr">
        <is>
          <t>Departamento</t>
        </is>
      </c>
      <c r="G4" s="2" t="inlineStr">
        <is>
          <t>Realizado (R$)</t>
        </is>
      </c>
      <c r="H4" s="2" t="inlineStr">
        <is>
          <t>Orçamento (R$)</t>
        </is>
      </c>
    </row>
    <row r="5">
      <c r="A5" s="22" t="inlineStr">
        <is>
          <t>Total realizado (R$)</t>
        </is>
      </c>
      <c r="B5" s="33">
        <f>SUM(Lançamentos!M3:M12)</f>
        <v/>
      </c>
      <c r="F5" s="17" t="inlineStr">
        <is>
          <t>Administrativo</t>
        </is>
      </c>
      <c r="G5" s="29">
        <f>SUMIF(Lançamentos!E3:E12,F5,Lançamentos!M3:M12)</f>
        <v/>
      </c>
      <c r="H5" s="29">
        <f>IFERROR(VLOOKUP("CC-00"&amp;1,Orçamentos!A3:C8,3,FALSE),0)</f>
        <v/>
      </c>
    </row>
    <row r="6">
      <c r="A6" s="21" t="inlineStr">
        <is>
          <t>Variação total (R$)</t>
        </is>
      </c>
      <c r="B6" s="29">
        <f>SUM(Lançamentos!N3:N12)</f>
        <v/>
      </c>
      <c r="F6" s="18" t="inlineStr">
        <is>
          <t>Comercial</t>
        </is>
      </c>
      <c r="G6" s="33">
        <f>SUMIF(Lançamentos!E3:E12,F6,Lançamentos!M3:M12)</f>
        <v/>
      </c>
      <c r="H6" s="33">
        <f>IFERROR(VLOOKUP("CC-00"&amp;2,Orçamentos!A3:C8,3,FALSE),0)</f>
        <v/>
      </c>
    </row>
    <row r="7">
      <c r="A7" s="22" t="inlineStr">
        <is>
          <t>Percentual realizado sobre o previsto</t>
        </is>
      </c>
      <c r="B7" s="36">
        <f>IFERROR(B5/B4,0)</f>
        <v/>
      </c>
      <c r="F7" s="17" t="inlineStr">
        <is>
          <t>Tecnologia</t>
        </is>
      </c>
      <c r="G7" s="29">
        <f>SUMIF(Lançamentos!E3:E12,F7,Lançamentos!M3:M12)</f>
        <v/>
      </c>
      <c r="H7" s="29">
        <f>IFERROR(VLOOKUP("CC-00"&amp;3,Orçamentos!A3:C8,3,FALSE),0)</f>
        <v/>
      </c>
    </row>
    <row r="8">
      <c r="A8" s="21" t="inlineStr">
        <is>
          <t>Quantidade de despesas</t>
        </is>
      </c>
      <c r="B8" s="24">
        <f>COUNTIF(Lançamentos!A3:A12,"&gt;0")</f>
        <v/>
      </c>
      <c r="F8" s="18" t="inlineStr">
        <is>
          <t>Operações</t>
        </is>
      </c>
      <c r="G8" s="33">
        <f>SUMIF(Lançamentos!E3:E12,F8,Lançamentos!M3:M12)</f>
        <v/>
      </c>
      <c r="H8" s="33">
        <f>IFERROR(VLOOKUP("CC-00"&amp;4,Orçamentos!A3:C8,3,FALSE),0)</f>
        <v/>
      </c>
    </row>
    <row r="9">
      <c r="A9" s="22" t="inlineStr">
        <is>
          <t>Despesas acima do orçamento</t>
        </is>
      </c>
      <c r="B9" s="25">
        <f>COUNTIF(Lançamentos!N3:N12,"&gt;0")</f>
        <v/>
      </c>
      <c r="F9" s="17" t="inlineStr">
        <is>
          <t>Marketing</t>
        </is>
      </c>
      <c r="G9" s="29">
        <f>SUMIF(Lançamentos!E3:E12,F9,Lançamentos!M3:M12)</f>
        <v/>
      </c>
      <c r="H9" s="29">
        <f>IFERROR(VLOOKUP("CC-00"&amp;5,Orçamentos!A3:C8,3,FALSE),0)</f>
        <v/>
      </c>
    </row>
    <row r="10">
      <c r="A10" s="21" t="inlineStr">
        <is>
          <t>Ticket médio por despesa (R$)</t>
        </is>
      </c>
      <c r="B10" s="29">
        <f>IFERROR(AVERAGE(Lançamentos!M3:M12),0)</f>
        <v/>
      </c>
      <c r="F10" s="18" t="inlineStr">
        <is>
          <t>Financeiro</t>
        </is>
      </c>
      <c r="G10" s="33">
        <f>SUMIF(Lançamentos!E3:E12,F10,Lançamentos!M3:M12)</f>
        <v/>
      </c>
      <c r="H10" s="33">
        <f>IFERROR(VLOOKUP("CC-00"&amp;6,Orçamentos!A3:C8,3,FALSE),0)</f>
        <v/>
      </c>
    </row>
    <row r="11"/>
    <row r="12">
      <c r="A12" s="20" t="inlineStr">
        <is>
          <t>RESUMO POR CATEGORIA</t>
        </is>
      </c>
    </row>
    <row r="13">
      <c r="A13" s="2" t="inlineStr">
        <is>
          <t>Categoria</t>
        </is>
      </c>
      <c r="B13" s="2" t="inlineStr">
        <is>
          <t>Previsto (R$)</t>
        </is>
      </c>
      <c r="C13" s="2" t="inlineStr">
        <is>
          <t>Realizado (R$)</t>
        </is>
      </c>
      <c r="D13" s="2" t="inlineStr">
        <is>
          <t>Variação (R$)</t>
        </is>
      </c>
      <c r="F13" s="20" t="inlineStr">
        <is>
          <t>PREVISTO x REALIZADO POR MÊS</t>
        </is>
      </c>
    </row>
    <row r="14">
      <c r="A14" s="17" t="inlineStr">
        <is>
          <t>Aluguel</t>
        </is>
      </c>
      <c r="B14" s="29">
        <f>SUMIF(Lançamentos!F3:F12,A14,Lançamentos!L3:L12)</f>
        <v/>
      </c>
      <c r="C14" s="29">
        <f>SUMIF(Lançamentos!F3:F12,A14,Lançamentos!M3:M12)</f>
        <v/>
      </c>
      <c r="D14" s="29">
        <f>C14-B14</f>
        <v/>
      </c>
      <c r="F14" s="2" t="inlineStr">
        <is>
          <t>Mês</t>
        </is>
      </c>
      <c r="G14" s="2" t="inlineStr">
        <is>
          <t>Previsto (R$)</t>
        </is>
      </c>
      <c r="H14" s="2" t="inlineStr">
        <is>
          <t>Realizado (R$)</t>
        </is>
      </c>
    </row>
    <row r="15">
      <c r="A15" s="18" t="inlineStr">
        <is>
          <t>Viagens</t>
        </is>
      </c>
      <c r="B15" s="33">
        <f>SUMIF(Lançamentos!F3:F12,A15,Lançamentos!L3:L12)</f>
        <v/>
      </c>
      <c r="C15" s="33">
        <f>SUMIF(Lançamentos!F3:F12,A15,Lançamentos!M3:M12)</f>
        <v/>
      </c>
      <c r="D15" s="33">
        <f>C15-B15</f>
        <v/>
      </c>
      <c r="F15" s="17" t="inlineStr">
        <is>
          <t>janeiro/2026</t>
        </is>
      </c>
      <c r="G15" s="29">
        <f>SUMIF(Lançamentos!C3:C12,F15,Lançamentos!L3:L12)</f>
        <v/>
      </c>
      <c r="H15" s="29">
        <f>SUMIF(Lançamentos!C3:C12,F15,Lançamentos!M3:M12)</f>
        <v/>
      </c>
    </row>
    <row r="16">
      <c r="A16" s="17" t="inlineStr">
        <is>
          <t>Material de escritório</t>
        </is>
      </c>
      <c r="B16" s="29">
        <f>SUMIF(Lançamentos!F3:F12,A16,Lançamentos!L3:L12)</f>
        <v/>
      </c>
      <c r="C16" s="29">
        <f>SUMIF(Lançamentos!F3:F12,A16,Lançamentos!M3:M12)</f>
        <v/>
      </c>
      <c r="D16" s="29">
        <f>C16-B16</f>
        <v/>
      </c>
      <c r="F16" s="18" t="inlineStr">
        <is>
          <t>fevereiro/2026</t>
        </is>
      </c>
      <c r="G16" s="33">
        <f>SUMIF(Lançamentos!C3:C12,F16,Lançamentos!L3:L12)</f>
        <v/>
      </c>
      <c r="H16" s="33">
        <f>SUMIF(Lançamentos!C3:C12,F16,Lançamentos!M3:M12)</f>
        <v/>
      </c>
    </row>
    <row r="17">
      <c r="A17" s="18" t="inlineStr">
        <is>
          <t>Software</t>
        </is>
      </c>
      <c r="B17" s="33">
        <f>SUMIF(Lançamentos!F3:F12,A17,Lançamentos!L3:L12)</f>
        <v/>
      </c>
      <c r="C17" s="33">
        <f>SUMIF(Lançamentos!F3:F12,A17,Lançamentos!M3:M12)</f>
        <v/>
      </c>
      <c r="D17" s="33">
        <f>C17-B17</f>
        <v/>
      </c>
      <c r="F17" s="17" t="inlineStr">
        <is>
          <t>março/2026</t>
        </is>
      </c>
      <c r="G17" s="29">
        <f>SUMIF(Lançamentos!C3:C12,F17,Lançamentos!L3:L12)</f>
        <v/>
      </c>
      <c r="H17" s="29">
        <f>SUMIF(Lançamentos!C3:C12,F17,Lançamentos!M3:M12)</f>
        <v/>
      </c>
    </row>
    <row r="18">
      <c r="A18" s="17" t="inlineStr">
        <is>
          <t>Manutenção</t>
        </is>
      </c>
      <c r="B18" s="29">
        <f>SUMIF(Lançamentos!F3:F12,A18,Lançamentos!L3:L12)</f>
        <v/>
      </c>
      <c r="C18" s="29">
        <f>SUMIF(Lançamentos!F3:F12,A18,Lançamentos!M3:M12)</f>
        <v/>
      </c>
      <c r="D18" s="29">
        <f>C18-B18</f>
        <v/>
      </c>
      <c r="F18" s="18" t="inlineStr">
        <is>
          <t>abril/2026</t>
        </is>
      </c>
      <c r="G18" s="33">
        <f>SUMIF(Lançamentos!C3:C12,F18,Lançamentos!L3:L12)</f>
        <v/>
      </c>
      <c r="H18" s="33">
        <f>SUMIF(Lançamentos!C3:C12,F18,Lançamentos!M3:M12)</f>
        <v/>
      </c>
    </row>
    <row r="19">
      <c r="A19" s="18" t="inlineStr">
        <is>
          <t>Alimentação</t>
        </is>
      </c>
      <c r="B19" s="33">
        <f>SUMIF(Lançamentos!F3:F12,A19,Lançamentos!L3:L12)</f>
        <v/>
      </c>
      <c r="C19" s="33">
        <f>SUMIF(Lançamentos!F3:F12,A19,Lançamentos!M3:M12)</f>
        <v/>
      </c>
      <c r="D19" s="33">
        <f>C19-B19</f>
        <v/>
      </c>
      <c r="F19" s="17" t="inlineStr">
        <is>
          <t>maio/2026</t>
        </is>
      </c>
      <c r="G19" s="29">
        <f>SUMIF(Lançamentos!C3:C12,F19,Lançamentos!L3:L12)</f>
        <v/>
      </c>
      <c r="H19" s="29">
        <f>SUMIF(Lançamentos!C3:C12,F19,Lançamentos!M3:M12)</f>
        <v/>
      </c>
    </row>
    <row r="20">
      <c r="A20" s="17" t="inlineStr">
        <is>
          <t>Marketing</t>
        </is>
      </c>
      <c r="B20" s="29">
        <f>SUMIF(Lançamentos!F3:F12,A20,Lançamentos!L3:L12)</f>
        <v/>
      </c>
      <c r="C20" s="29">
        <f>SUMIF(Lançamentos!F3:F12,A20,Lançamentos!M3:M12)</f>
        <v/>
      </c>
      <c r="D20" s="29">
        <f>C20-B20</f>
        <v/>
      </c>
      <c r="F20" s="18" t="inlineStr">
        <is>
          <t>junho/2026</t>
        </is>
      </c>
      <c r="G20" s="33">
        <f>SUMIF(Lançamentos!C3:C12,F20,Lançamentos!L3:L12)</f>
        <v/>
      </c>
      <c r="H20" s="33">
        <f>SUMIF(Lançamentos!C3:C12,F20,Lançamentos!M3:M12)</f>
        <v/>
      </c>
    </row>
    <row r="21">
      <c r="A21" s="18" t="inlineStr">
        <is>
          <t>Transporte</t>
        </is>
      </c>
      <c r="B21" s="33">
        <f>SUMIF(Lançamentos!F3:F12,A21,Lançamentos!L3:L12)</f>
        <v/>
      </c>
      <c r="C21" s="33">
        <f>SUMIF(Lançamentos!F3:F12,A21,Lançamentos!M3:M12)</f>
        <v/>
      </c>
      <c r="D21" s="33">
        <f>C21-B21</f>
        <v/>
      </c>
      <c r="F21" s="17" t="inlineStr">
        <is>
          <t>julho/2026</t>
        </is>
      </c>
      <c r="G21" s="29">
        <f>SUMIF(Lançamentos!C3:C12,F21,Lançamentos!L3:L12)</f>
        <v/>
      </c>
      <c r="H21" s="29">
        <f>SUMIF(Lançamentos!C3:C12,F21,Lançamentos!M3:M12)</f>
        <v/>
      </c>
    </row>
    <row r="22">
      <c r="A22" s="17" t="inlineStr">
        <is>
          <t>Serviços profissionais</t>
        </is>
      </c>
      <c r="B22" s="29">
        <f>SUMIF(Lançamentos!F3:F12,A22,Lançamentos!L3:L12)</f>
        <v/>
      </c>
      <c r="C22" s="29">
        <f>SUMIF(Lançamentos!F3:F12,A22,Lançamentos!M3:M12)</f>
        <v/>
      </c>
      <c r="D22" s="29">
        <f>C22-B22</f>
        <v/>
      </c>
    </row>
    <row r="23">
      <c r="A23" s="18" t="inlineStr">
        <is>
          <t>Telecomunicações</t>
        </is>
      </c>
      <c r="B23" s="33">
        <f>SUMIF(Lançamentos!F3:F12,A23,Lançamentos!L3:L12)</f>
        <v/>
      </c>
      <c r="C23" s="33">
        <f>SUMIF(Lançamentos!F3:F12,A23,Lançamentos!M3:M12)</f>
        <v/>
      </c>
      <c r="D23" s="33">
        <f>C23-B23</f>
        <v/>
      </c>
    </row>
  </sheetData>
  <mergeCells count="5">
    <mergeCell ref="A1:H1"/>
    <mergeCell ref="A3:C3"/>
    <mergeCell ref="A12:D12"/>
    <mergeCell ref="F3:H3"/>
    <mergeCell ref="F13:I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</cols>
  <sheetData>
    <row r="1" ht="28" customHeight="1">
      <c r="A1" s="1" t="inlineStr">
        <is>
          <t>INSTRUÇÕES DE USO — CONTROLE DE GASTOS DA EMPRESA</t>
        </is>
      </c>
    </row>
    <row r="2"/>
    <row r="3">
      <c r="A3" s="15" t="inlineStr">
        <is>
          <t>1. Como cadastrar uma nova despesa</t>
        </is>
      </c>
      <c r="B3" s="26" t="n"/>
    </row>
    <row r="4" ht="70" customHeight="1">
      <c r="A4" s="18" t="inlineStr">
        <is>
          <t>Na planilha 'Lançamentos', preencha uma nova linha a partir da linha 13. Informe o ID sequencial, a data da despesa, o solicitante, o departamento, a categoria, a descrição, o fornecedor, a cidade/UF, a forma de pagamento e o centro de custo. As colunas Mês, Variação (R$) e Variação (%) são calculadas automaticamente por fórmulas. As células com fundo amarelo-claro são editáveis.</t>
        </is>
      </c>
      <c r="B4" s="26" t="n"/>
    </row>
    <row r="5"/>
    <row r="6">
      <c r="A6" s="15" t="inlineStr">
        <is>
          <t>2. Valor previsto x valor realizado</t>
        </is>
      </c>
      <c r="B6" s="26" t="n"/>
    </row>
    <row r="7" ht="70" customHeight="1">
      <c r="A7" s="18" t="inlineStr">
        <is>
          <t>O valor previsto é o montante orçado ou estimado antes da despesa ocorrer. O valor realizado é o valor efetivamente pago. A coluna Variação (R$) mostra a diferença (realizado menos previsto): valor positivo indica gasto acima do planejado e aparece em vermelho; valor zero ou negativo indica economia e aparece em verde.</t>
        </is>
      </c>
      <c r="B7" s="26" t="n"/>
    </row>
    <row r="8"/>
    <row r="9">
      <c r="A9" s="15" t="inlineStr">
        <is>
          <t>3. Procedimento de aprovação</t>
        </is>
      </c>
      <c r="B9" s="26" t="n"/>
    </row>
    <row r="10" ht="70" customHeight="1">
      <c r="A10" s="18" t="inlineStr">
        <is>
          <t>Toda despesa inicia com status 'Pendente'. O responsável pelo departamento analisa a despesa e registra seu nome na coluna Aprovador, a data de aprovação e altera o status para 'Aprovado' ou 'Rejeitado'. Despesas rejeitadas devem receber justificativa na coluna Observações.</t>
        </is>
      </c>
      <c r="B10" s="26" t="n"/>
    </row>
    <row r="11"/>
    <row r="12">
      <c r="A12" s="15" t="inlineStr">
        <is>
          <t>4. Convenções de categorias e centros de custo</t>
        </is>
      </c>
      <c r="B12" s="26" t="n"/>
    </row>
    <row r="13" ht="70" customHeight="1">
      <c r="A13" s="18" t="inlineStr">
        <is>
          <t>Use apenas as categorias da lista suspensa: Aluguel, Viagens, Material de escritório, Software, Manutenção, Alimentação, Marketing, Transporte, Serviços profissionais e Telecomunicações. Os centros de custo seguem o padrão CC-001 a CC-006 e estão vinculados aos departamentos na planilha 'Orçamentos', onde consta o orçamento mensal de cada um.</t>
        </is>
      </c>
      <c r="B13" s="26" t="n"/>
    </row>
    <row r="14"/>
    <row r="15">
      <c r="A15" s="15" t="inlineStr">
        <is>
          <t>5. Indicadores e gráficos do Resumo</t>
        </is>
      </c>
      <c r="B15" s="26" t="n"/>
    </row>
    <row r="16" ht="70" customHeight="1">
      <c r="A16" s="18" t="inlineStr">
        <is>
          <t>A planilha 'Resumo' apresenta o total previsto, total realizado, variação total, percentual realizado sobre o previsto, quantidade de despesas, quantidade acima do orçamento e ticket médio. Os gráficos mostram as despesas realizadas por categoria, a participação por departamento e a comparação mensal entre previsto e realizado.</t>
        </is>
      </c>
      <c r="B16" s="26" t="n"/>
    </row>
    <row r="17"/>
    <row r="18">
      <c r="A18" s="15" t="inlineStr">
        <is>
          <t>6. Valores e datas</t>
        </is>
      </c>
      <c r="B18" s="26" t="n"/>
    </row>
    <row r="19" ht="70" customHeight="1">
      <c r="A19" s="18" t="inlineStr">
        <is>
          <t>Todos os valores devem ser informados em reais (R$), no formato brasileiro R$ 1.234,56. Todas as datas devem seguir o padrão brasileiro DD/MM/AAAA. Este arquivo utiliza dados de exemplo referentes ao ano de 2026.</t>
        </is>
      </c>
      <c r="B19" s="26" t="n"/>
    </row>
    <row r="20"/>
    <row r="21">
      <c r="A21" s="15" t="inlineStr">
        <is>
          <t>7. Dicas de uso</t>
        </is>
      </c>
      <c r="B21" s="26" t="n"/>
    </row>
    <row r="22" ht="70" customHeight="1">
      <c r="A22" s="18" t="inlineStr">
        <is>
          <t>Use os filtros automáticos da primeira linha de 'Lançamentos' para localizar despesas por período, solicitante ou status. Ao adicionar novas linhas, copie as fórmulas das colunas Mês e Variação para manter os cálculos atualizados no Resumo.</t>
        </is>
      </c>
      <c r="B22" s="26" t="n"/>
    </row>
  </sheetData>
  <mergeCells count="15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2026-07-30T13:34:25Z</dcterms:created>
  <dcterms:modified xmlns:dcterms="http://purl.org/dc/terms/" xmlns:xsi="http://www.w3.org/2001/XMLSchema-instance" xsi:type="dcterms:W3CDTF">2026-07-30T13:34:25Z</dcterms:modified>
</cp:coreProperties>
</file>