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to" sheetId="1" state="visible" r:id="rId1"/>
    <sheet xmlns:r="http://schemas.openxmlformats.org/officeDocument/2006/relationships" name="Categoria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R$&quot; #.##0,00"/>
    <numFmt numFmtId="165" formatCode="DD/MM/AAAA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sz val="11"/>
    </font>
    <font>
      <b val="1"/>
      <color rgb="00FFFFFF"/>
      <sz val="11"/>
    </font>
    <font>
      <b val="1"/>
      <color rgb="0016A34A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pivotButton="0" quotePrefix="0" xfId="0"/>
    <xf numFmtId="164" fontId="0" fillId="2" borderId="1" pivotButton="0" quotePrefix="0" xfId="0"/>
    <xf numFmtId="0" fontId="3" fillId="3" borderId="1" applyAlignment="1" pivotButton="0" quotePrefix="0" xfId="0">
      <alignment horizontal="center" vertical="center"/>
    </xf>
    <xf numFmtId="165" fontId="0" fillId="4" borderId="1" pivotButton="0" quotePrefix="0" xfId="0"/>
    <xf numFmtId="0" fontId="0" fillId="2" borderId="1" applyAlignment="1" pivotButton="0" quotePrefix="0" xfId="0">
      <alignment horizontal="left" vertical="center" wrapText="1"/>
    </xf>
    <xf numFmtId="0" fontId="0" fillId="4" borderId="1" pivotButton="0" quotePrefix="0" xfId="0"/>
    <xf numFmtId="0" fontId="0" fillId="4" borderId="1" applyAlignment="1" pivotButton="0" quotePrefix="0" xfId="0">
      <alignment horizontal="center" vertical="center"/>
    </xf>
    <xf numFmtId="0" fontId="0" fillId="2" borderId="1" pivotButton="0" quotePrefix="0" xfId="0"/>
    <xf numFmtId="164" fontId="0" fillId="4" borderId="1" pivotButton="0" quotePrefix="0" xfId="0"/>
    <xf numFmtId="165" fontId="0" fillId="5" borderId="1" pivotButton="0" quotePrefix="0" xfId="0"/>
    <xf numFmtId="0" fontId="0" fillId="5" borderId="1" pivotButton="0" quotePrefix="0" xfId="0"/>
    <xf numFmtId="0" fontId="0" fillId="5" borderId="1" applyAlignment="1" pivotButton="0" quotePrefix="0" xfId="0">
      <alignment horizontal="center" vertical="center"/>
    </xf>
    <xf numFmtId="164" fontId="0" fillId="5" borderId="1" pivotButton="0" quotePrefix="0" xfId="0"/>
    <xf numFmtId="0" fontId="0" fillId="0" borderId="1" pivotButton="0" quotePrefix="0" xfId="0"/>
    <xf numFmtId="164" fontId="2" fillId="0" borderId="1" pivotButton="0" quotePrefix="0" xfId="0"/>
    <xf numFmtId="0" fontId="3" fillId="6" borderId="0" applyAlignment="1" pivotButton="0" quotePrefix="0" xfId="0">
      <alignment horizontal="center" vertical="center"/>
    </xf>
    <xf numFmtId="164" fontId="0" fillId="0" borderId="1" pivotButton="0" quotePrefix="0" xfId="0"/>
    <xf numFmtId="164" fontId="4" fillId="0" borderId="1" pivotButton="0" quotePrefix="0" xfId="0"/>
    <xf numFmtId="166" fontId="0" fillId="4" borderId="1" pivotButton="0" quotePrefix="0" xfId="0"/>
    <xf numFmtId="166" fontId="0" fillId="5" borderId="1" pivotButton="0" quotePrefix="0" xfId="0"/>
    <xf numFmtId="0" fontId="5" fillId="6" borderId="1" applyAlignment="1" pivotButton="0" quotePrefix="0" xfId="0">
      <alignment vertical="center"/>
    </xf>
    <xf numFmtId="0" fontId="0" fillId="0" borderId="1" applyAlignment="1" pivotButton="0" quotePrefix="0" xfId="0">
      <alignment horizontal="left" vertical="center" wrapText="1"/>
    </xf>
    <xf numFmtId="165" fontId="0" fillId="4" borderId="1" pivotButton="0" quotePrefix="0" xfId="0"/>
    <xf numFmtId="165" fontId="0" fillId="5" borderId="1" pivotButton="0" quotePrefix="0" xfId="0"/>
    <xf numFmtId="166" fontId="0" fillId="4" borderId="1" pivotButton="0" quotePrefix="0" xfId="0"/>
    <xf numFmtId="166" fontId="0" fillId="5" borderId="1" pivotButton="0" quotePrefix="0" xfId="0"/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Participação de Gastos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'Resumo'!$A$15:$A$21</f>
            </numRef>
          </cat>
          <val>
            <numRef>
              <f>'Resumo'!$B$15:$B$21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Créditos x Débitos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'Resumo'!B24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'Resumo'!$A$25:$A$26</f>
            </numRef>
          </cat>
          <val>
            <numRef>
              <f>'Resumo'!$B$25:$B$26</f>
            </numRef>
          </val>
        </ser>
        <ser>
          <idx val="1"/>
          <order val="1"/>
          <tx>
            <strRef>
              <f>'Resumo'!C24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'Resumo'!$A$25:$A$26</f>
            </numRef>
          </cat>
          <val>
            <numRef>
              <f>'Resumo'!$C$25:$C$26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Saldo Após Lançamentos</a:t>
            </a:r>
          </a:p>
        </rich>
      </tx>
    </title>
    <plotArea>
      <lineChart>
        <grouping val="standard"/>
        <ser>
          <idx val="0"/>
          <order val="0"/>
          <tx>
            <strRef>
              <f>'Extrato'!I3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'Extrato'!$A$4:$A$13</f>
            </numRef>
          </cat>
          <val>
            <numRef>
              <f>'Extrato'!$I$4:$I$13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504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39</row>
      <rowOff>0</rowOff>
    </from>
    <ext cx="504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22" customWidth="1" min="3" max="3"/>
    <col width="10" customWidth="1" min="4" max="4"/>
    <col width="18" customWidth="1" min="5" max="5"/>
    <col width="18" customWidth="1" min="6" max="6"/>
    <col width="15" customWidth="1" min="7" max="7"/>
    <col width="15" customWidth="1" min="8" max="8"/>
    <col width="20" customWidth="1" min="9" max="9"/>
    <col width="13" customWidth="1" min="10" max="10"/>
    <col width="24" customWidth="1" min="11" max="11"/>
    <col width="22" customWidth="1" min="12" max="12"/>
  </cols>
  <sheetData>
    <row r="1">
      <c r="A1" s="1" t="inlineStr">
        <is>
          <t>Extrato Bancário - 2026</t>
        </is>
      </c>
    </row>
    <row r="2">
      <c r="A2" s="2" t="inlineStr">
        <is>
          <t>Saldo inicial (R$)</t>
        </is>
      </c>
      <c r="B2" s="3" t="n">
        <v>5000</v>
      </c>
    </row>
    <row r="3">
      <c r="A3" s="4" t="inlineStr">
        <is>
          <t>Data</t>
        </is>
      </c>
      <c r="B3" s="4" t="inlineStr">
        <is>
          <t>Descrição</t>
        </is>
      </c>
      <c r="C3" s="4" t="inlineStr">
        <is>
          <t>Favorecido/Origem</t>
        </is>
      </c>
      <c r="D3" s="4" t="inlineStr">
        <is>
          <t>Tipo</t>
        </is>
      </c>
      <c r="E3" s="4" t="inlineStr">
        <is>
          <t>Categoria</t>
        </is>
      </c>
      <c r="F3" s="4" t="inlineStr">
        <is>
          <t>Forma de pagamento</t>
        </is>
      </c>
      <c r="G3" s="4" t="inlineStr">
        <is>
          <t>Conta</t>
        </is>
      </c>
      <c r="H3" s="4" t="inlineStr">
        <is>
          <t>Valor (R$)</t>
        </is>
      </c>
      <c r="I3" s="4" t="inlineStr">
        <is>
          <t>Saldo após lançamento (R$)</t>
        </is>
      </c>
      <c r="J3" s="4" t="inlineStr">
        <is>
          <t>Status</t>
        </is>
      </c>
      <c r="K3" s="4" t="inlineStr">
        <is>
          <t>Observações</t>
        </is>
      </c>
      <c r="L3" s="4" t="inlineStr">
        <is>
          <t>Categoria sugerida (VLOOKUP)</t>
        </is>
      </c>
    </row>
    <row r="4">
      <c r="A4" s="24" t="n">
        <v>46204</v>
      </c>
      <c r="B4" s="6" t="inlineStr">
        <is>
          <t>Pagamento salário</t>
        </is>
      </c>
      <c r="C4" s="7" t="inlineStr">
        <is>
          <t>Empresa XPTO Ltda</t>
        </is>
      </c>
      <c r="D4" s="8" t="inlineStr">
        <is>
          <t>Crédito</t>
        </is>
      </c>
      <c r="E4" s="9" t="inlineStr">
        <is>
          <t>Receita</t>
        </is>
      </c>
      <c r="F4" s="9" t="inlineStr">
        <is>
          <t>Transferência</t>
        </is>
      </c>
      <c r="G4" s="7" t="inlineStr">
        <is>
          <t>Conta Corrente</t>
        </is>
      </c>
      <c r="H4" s="10" t="n">
        <v>6800</v>
      </c>
      <c r="I4" s="10">
        <f>B2+IF(D4="Crédito",H4,-H4)</f>
        <v/>
      </c>
      <c r="J4" s="8">
        <f>IF(OR(A4&gt;TODAY(),B4=""),"Pendente","Confirmado")</f>
        <v/>
      </c>
      <c r="K4" s="6" t="inlineStr">
        <is>
          <t>Salário mensal</t>
        </is>
      </c>
      <c r="L4" s="7">
        <f>IFERROR(VLOOKUP(B4,Categorias!$G$4:$H$12,2,0),"Sem classificação")</f>
        <v/>
      </c>
    </row>
    <row r="5">
      <c r="A5" s="25" t="n">
        <v>46204</v>
      </c>
      <c r="B5" s="6" t="inlineStr">
        <is>
          <t>Aluguel do apartamento</t>
        </is>
      </c>
      <c r="C5" s="12" t="inlineStr">
        <is>
          <t>Imobiliária Central</t>
        </is>
      </c>
      <c r="D5" s="13" t="inlineStr">
        <is>
          <t>Débito</t>
        </is>
      </c>
      <c r="E5" s="9" t="inlineStr">
        <is>
          <t>Moradia</t>
        </is>
      </c>
      <c r="F5" s="9" t="inlineStr">
        <is>
          <t>Boleto</t>
        </is>
      </c>
      <c r="G5" s="12" t="inlineStr">
        <is>
          <t>Conta Corrente</t>
        </is>
      </c>
      <c r="H5" s="14" t="n">
        <v>2100</v>
      </c>
      <c r="I5" s="14">
        <f>I4+IF(D5="Crédito",H5,-H5)</f>
        <v/>
      </c>
      <c r="J5" s="13">
        <f>IF(OR(A5&gt;TODAY(),B5=""),"Pendente","Confirmado")</f>
        <v/>
      </c>
      <c r="K5" s="6" t="inlineStr">
        <is>
          <t>Aluguel julho/2026</t>
        </is>
      </c>
      <c r="L5" s="12">
        <f>IFERROR(VLOOKUP(B5,Categorias!$G$4:$H$12,2,0),"Sem classificação")</f>
        <v/>
      </c>
    </row>
    <row r="6">
      <c r="A6" s="24" t="n">
        <v>46208</v>
      </c>
      <c r="B6" s="6" t="inlineStr">
        <is>
          <t>Conta de luz</t>
        </is>
      </c>
      <c r="C6" s="7" t="inlineStr">
        <is>
          <t>Enel Distribuição</t>
        </is>
      </c>
      <c r="D6" s="8" t="inlineStr">
        <is>
          <t>Débito</t>
        </is>
      </c>
      <c r="E6" s="9" t="inlineStr">
        <is>
          <t>Serviços</t>
        </is>
      </c>
      <c r="F6" s="9" t="inlineStr">
        <is>
          <t>Débito</t>
        </is>
      </c>
      <c r="G6" s="7" t="inlineStr">
        <is>
          <t>Conta Corrente</t>
        </is>
      </c>
      <c r="H6" s="10" t="n">
        <v>189.4</v>
      </c>
      <c r="I6" s="10">
        <f>I5+IF(D6="Crédito",H6,-H6)</f>
        <v/>
      </c>
      <c r="J6" s="8">
        <f>IF(OR(A6&gt;TODAY(),B6=""),"Pendente","Confirmado")</f>
        <v/>
      </c>
      <c r="K6" s="6" t="inlineStr">
        <is>
          <t>Fatura Enel</t>
        </is>
      </c>
      <c r="L6" s="7">
        <f>IFERROR(VLOOKUP(B6,Categorias!$G$4:$H$12,2,0),"Sem classificação")</f>
        <v/>
      </c>
    </row>
    <row r="7">
      <c r="A7" s="25" t="n">
        <v>46208</v>
      </c>
      <c r="B7" s="6" t="inlineStr">
        <is>
          <t>Conta de água</t>
        </is>
      </c>
      <c r="C7" s="12" t="inlineStr">
        <is>
          <t>Sabesp</t>
        </is>
      </c>
      <c r="D7" s="13" t="inlineStr">
        <is>
          <t>Débito</t>
        </is>
      </c>
      <c r="E7" s="9" t="inlineStr">
        <is>
          <t>Serviços</t>
        </is>
      </c>
      <c r="F7" s="9" t="inlineStr">
        <is>
          <t>Débito</t>
        </is>
      </c>
      <c r="G7" s="12" t="inlineStr">
        <is>
          <t>Conta Corrente</t>
        </is>
      </c>
      <c r="H7" s="14" t="n">
        <v>92.8</v>
      </c>
      <c r="I7" s="14">
        <f>I6+IF(D7="Crédito",H7,-H7)</f>
        <v/>
      </c>
      <c r="J7" s="13">
        <f>IF(OR(A7&gt;TODAY(),B7=""),"Pendente","Confirmado")</f>
        <v/>
      </c>
      <c r="K7" s="6" t="inlineStr">
        <is>
          <t>Fatura Sabesp</t>
        </is>
      </c>
      <c r="L7" s="12">
        <f>IFERROR(VLOOKUP(B7,Categorias!$G$4:$H$12,2,0),"Sem classificação")</f>
        <v/>
      </c>
    </row>
    <row r="8">
      <c r="A8" s="24" t="n">
        <v>46209</v>
      </c>
      <c r="B8" s="6" t="inlineStr">
        <is>
          <t>Supermercado Carrefour</t>
        </is>
      </c>
      <c r="C8" s="7" t="inlineStr">
        <is>
          <t>Carrefour</t>
        </is>
      </c>
      <c r="D8" s="8" t="inlineStr">
        <is>
          <t>Débito</t>
        </is>
      </c>
      <c r="E8" s="9" t="inlineStr">
        <is>
          <t>Alimentação</t>
        </is>
      </c>
      <c r="F8" s="9" t="inlineStr">
        <is>
          <t>Cartão</t>
        </is>
      </c>
      <c r="G8" s="7" t="inlineStr">
        <is>
          <t>Cartão</t>
        </is>
      </c>
      <c r="H8" s="10" t="n">
        <v>356.72</v>
      </c>
      <c r="I8" s="10">
        <f>I7+IF(D8="Crédito",H8,-H8)</f>
        <v/>
      </c>
      <c r="J8" s="8">
        <f>IF(OR(A8&gt;TODAY(),B8=""),"Pendente","Confirmado")</f>
        <v/>
      </c>
      <c r="K8" s="6" t="inlineStr">
        <is>
          <t>Compras do mês</t>
        </is>
      </c>
      <c r="L8" s="7">
        <f>IFERROR(VLOOKUP(B8,Categorias!$G$4:$H$12,2,0),"Sem classificação")</f>
        <v/>
      </c>
    </row>
    <row r="9">
      <c r="A9" s="25" t="n">
        <v>46211</v>
      </c>
      <c r="B9" s="6" t="inlineStr">
        <is>
          <t>PIX recebido de Maria Oliveira</t>
        </is>
      </c>
      <c r="C9" s="12" t="inlineStr">
        <is>
          <t>Maria Oliveira</t>
        </is>
      </c>
      <c r="D9" s="13" t="inlineStr">
        <is>
          <t>Crédito</t>
        </is>
      </c>
      <c r="E9" s="9" t="inlineStr">
        <is>
          <t>Receita</t>
        </is>
      </c>
      <c r="F9" s="9" t="inlineStr">
        <is>
          <t>PIX</t>
        </is>
      </c>
      <c r="G9" s="12" t="inlineStr">
        <is>
          <t>Conta Corrente</t>
        </is>
      </c>
      <c r="H9" s="14" t="n">
        <v>250</v>
      </c>
      <c r="I9" s="14">
        <f>I8+IF(D9="Crédito",H9,-H9)</f>
        <v/>
      </c>
      <c r="J9" s="13">
        <f>IF(OR(A9&gt;TODAY(),B9=""),"Pendente","Confirmado")</f>
        <v/>
      </c>
      <c r="K9" s="6" t="inlineStr">
        <is>
          <t>PIX recebido</t>
        </is>
      </c>
      <c r="L9" s="12">
        <f>IFERROR(VLOOKUP(B9,Categorias!$G$4:$H$12,2,0),"Sem classificação")</f>
        <v/>
      </c>
    </row>
    <row r="10">
      <c r="A10" s="24" t="n">
        <v>46213</v>
      </c>
      <c r="B10" s="6" t="inlineStr">
        <is>
          <t>Internet residencial</t>
        </is>
      </c>
      <c r="C10" s="7" t="inlineStr">
        <is>
          <t>Vivo Fibra</t>
        </is>
      </c>
      <c r="D10" s="8" t="inlineStr">
        <is>
          <t>Débito</t>
        </is>
      </c>
      <c r="E10" s="9" t="inlineStr">
        <is>
          <t>Serviços</t>
        </is>
      </c>
      <c r="F10" s="9" t="inlineStr">
        <is>
          <t>Débito</t>
        </is>
      </c>
      <c r="G10" s="7" t="inlineStr">
        <is>
          <t>Conta Corrente</t>
        </is>
      </c>
      <c r="H10" s="10" t="n">
        <v>119.9</v>
      </c>
      <c r="I10" s="10">
        <f>I9+IF(D10="Crédito",H10,-H10)</f>
        <v/>
      </c>
      <c r="J10" s="8">
        <f>IF(OR(A10&gt;TODAY(),B10=""),"Pendente","Confirmado")</f>
        <v/>
      </c>
      <c r="K10" s="6" t="inlineStr">
        <is>
          <t>Fatura Vivo</t>
        </is>
      </c>
      <c r="L10" s="7">
        <f>IFERROR(VLOOKUP(B10,Categorias!$G$4:$H$12,2,0),"Sem classificação")</f>
        <v/>
      </c>
    </row>
    <row r="11">
      <c r="A11" s="25" t="n">
        <v>46215</v>
      </c>
      <c r="B11" s="6" t="inlineStr">
        <is>
          <t>Farmácia São Paulo</t>
        </is>
      </c>
      <c r="C11" s="12" t="inlineStr">
        <is>
          <t>Farmácia São Paulo</t>
        </is>
      </c>
      <c r="D11" s="13" t="inlineStr">
        <is>
          <t>Débito</t>
        </is>
      </c>
      <c r="E11" s="9" t="inlineStr">
        <is>
          <t>Saúde</t>
        </is>
      </c>
      <c r="F11" s="9" t="inlineStr">
        <is>
          <t>Cartão</t>
        </is>
      </c>
      <c r="G11" s="12" t="inlineStr">
        <is>
          <t>Cartão</t>
        </is>
      </c>
      <c r="H11" s="14" t="n">
        <v>78.34999999999999</v>
      </c>
      <c r="I11" s="14">
        <f>I10+IF(D11="Crédito",H11,-H11)</f>
        <v/>
      </c>
      <c r="J11" s="13">
        <f>IF(OR(A11&gt;TODAY(),B11=""),"Pendente","Confirmado")</f>
        <v/>
      </c>
      <c r="K11" s="6" t="inlineStr">
        <is>
          <t>Medicamentos</t>
        </is>
      </c>
      <c r="L11" s="12">
        <f>IFERROR(VLOOKUP(B11,Categorias!$G$4:$H$12,2,0),"Sem classificação")</f>
        <v/>
      </c>
    </row>
    <row r="12">
      <c r="A12" s="24" t="n">
        <v>46218</v>
      </c>
      <c r="B12" s="6" t="inlineStr">
        <is>
          <t>Transferência para poupança</t>
        </is>
      </c>
      <c r="C12" s="7" t="inlineStr">
        <is>
          <t>Poupança própria</t>
        </is>
      </c>
      <c r="D12" s="8" t="inlineStr">
        <is>
          <t>Débito</t>
        </is>
      </c>
      <c r="E12" s="9" t="inlineStr">
        <is>
          <t>Investimentos/Poupança</t>
        </is>
      </c>
      <c r="F12" s="9" t="inlineStr">
        <is>
          <t>TED</t>
        </is>
      </c>
      <c r="G12" s="7" t="inlineStr">
        <is>
          <t>Conta Corrente</t>
        </is>
      </c>
      <c r="H12" s="10" t="n">
        <v>1000</v>
      </c>
      <c r="I12" s="10">
        <f>I11+IF(D12="Crédito",H12,-H12)</f>
        <v/>
      </c>
      <c r="J12" s="8">
        <f>IF(OR(A12&gt;TODAY(),B12=""),"Pendente","Confirmado")</f>
        <v/>
      </c>
      <c r="K12" s="6" t="inlineStr">
        <is>
          <t>Reserva de emergência</t>
        </is>
      </c>
      <c r="L12" s="7">
        <f>IFERROR(VLOOKUP(B12,Categorias!$G$4:$H$12,2,0),"Sem classificação")</f>
        <v/>
      </c>
    </row>
    <row r="13">
      <c r="A13" s="25" t="n">
        <v>46223</v>
      </c>
      <c r="B13" s="6" t="inlineStr">
        <is>
          <t>Uber/Transporte</t>
        </is>
      </c>
      <c r="C13" s="12" t="inlineStr">
        <is>
          <t>99/Uber</t>
        </is>
      </c>
      <c r="D13" s="13" t="inlineStr">
        <is>
          <t>Débito</t>
        </is>
      </c>
      <c r="E13" s="9" t="inlineStr">
        <is>
          <t>Transporte</t>
        </is>
      </c>
      <c r="F13" s="9" t="inlineStr">
        <is>
          <t>PIX</t>
        </is>
      </c>
      <c r="G13" s="12" t="inlineStr">
        <is>
          <t>Cartão</t>
        </is>
      </c>
      <c r="H13" s="14" t="n">
        <v>64.90000000000001</v>
      </c>
      <c r="I13" s="14">
        <f>I12+IF(D13="Crédito",H13,-H13)</f>
        <v/>
      </c>
      <c r="J13" s="13">
        <f>IF(OR(A13&gt;TODAY(),B13=""),"Pendente","Confirmado")</f>
        <v/>
      </c>
      <c r="K13" s="6" t="inlineStr">
        <is>
          <t>Corrida de app</t>
        </is>
      </c>
      <c r="L13" s="12">
        <f>IFERROR(VLOOKUP(B13,Categorias!$G$4:$H$12,2,0),"Sem classificação")</f>
        <v/>
      </c>
    </row>
    <row r="14">
      <c r="A14" s="15" t="n"/>
      <c r="B14" s="2" t="inlineStr">
        <is>
          <t>Totais</t>
        </is>
      </c>
      <c r="C14" s="15" t="n"/>
      <c r="D14" s="15" t="n"/>
      <c r="E14" s="15" t="n"/>
      <c r="F14" s="15" t="n"/>
      <c r="G14" s="15" t="n"/>
      <c r="H14" s="16">
        <f>SUM(H4:H13)</f>
        <v/>
      </c>
      <c r="I14" s="16">
        <f>I13</f>
        <v/>
      </c>
      <c r="J14" s="15" t="n"/>
      <c r="K14" s="15" t="n"/>
      <c r="L14" s="15" t="n"/>
    </row>
  </sheetData>
  <mergeCells count="1">
    <mergeCell ref="A1:L1"/>
  </mergeCells>
  <conditionalFormatting sqref="H4:H13">
    <cfRule type="expression" priority="1" dxfId="0">
      <formula>$D4="Crédito"</formula>
    </cfRule>
    <cfRule type="expression" priority="2" dxfId="1">
      <formula>$D4="Débito"</formula>
    </cfRule>
  </conditionalFormatting>
  <conditionalFormatting sqref="I4:I13">
    <cfRule type="expression" priority="3" dxfId="1">
      <formula>I4&lt;0</formula>
    </cfRule>
    <cfRule type="expression" priority="4" dxfId="0">
      <formula>I4&gt;=0</formula>
    </cfRule>
  </conditionalFormatting>
  <dataValidations count="4">
    <dataValidation sqref="D4:D13" showErrorMessage="1" showInputMessage="1" allowBlank="1" type="list">
      <formula1>"Crédito,Débito"</formula1>
    </dataValidation>
    <dataValidation sqref="J4:J13" showErrorMessage="1" showInputMessage="1" allowBlank="1" type="list">
      <formula1>"Confirmado,Pendente"</formula1>
    </dataValidation>
    <dataValidation sqref="F4:F13" showErrorMessage="1" showInputMessage="1" allowBlank="1" type="list">
      <formula1>"PIX,TED,Boleto,Cartão,Débito,Transferência"</formula1>
    </dataValidation>
    <dataValidation sqref="G4:G13" showErrorMessage="1" showInputMessage="1" allowBlank="1" type="list">
      <formula1>"Conta Corrente,Poupança,Cartão"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30" customWidth="1" min="3" max="3"/>
    <col width="16" customWidth="1" min="4" max="4"/>
    <col width="12" customWidth="1" min="5" max="5"/>
    <col width="3" customWidth="1" min="6" max="6"/>
    <col width="30" customWidth="1" min="7" max="7"/>
    <col width="16" customWidth="1" min="8" max="8"/>
  </cols>
  <sheetData>
    <row r="1">
      <c r="A1" s="1" t="inlineStr">
        <is>
          <t>Categorias - Tabela de Referência</t>
        </is>
      </c>
    </row>
    <row r="2"/>
    <row r="3">
      <c r="A3" s="4" t="inlineStr">
        <is>
          <t>Categoria</t>
        </is>
      </c>
      <c r="B3" s="4" t="inlineStr">
        <is>
          <t>Tipo padrão</t>
        </is>
      </c>
      <c r="C3" s="4" t="inlineStr">
        <is>
          <t>Exemplos de descrição</t>
        </is>
      </c>
      <c r="D3" s="4" t="inlineStr">
        <is>
          <t>Conta típica</t>
        </is>
      </c>
      <c r="E3" s="4" t="inlineStr">
        <is>
          <t>Essencial?</t>
        </is>
      </c>
      <c r="G3" s="4" t="inlineStr">
        <is>
          <t>Exemplos de descrição</t>
        </is>
      </c>
      <c r="H3" s="4" t="inlineStr">
        <is>
          <t>Categoria</t>
        </is>
      </c>
    </row>
    <row r="4">
      <c r="A4" s="7" t="inlineStr">
        <is>
          <t>Salário</t>
        </is>
      </c>
      <c r="B4" s="7" t="inlineStr">
        <is>
          <t>Crédito</t>
        </is>
      </c>
      <c r="C4" s="7" t="inlineStr">
        <is>
          <t>Pagamento salário</t>
        </is>
      </c>
      <c r="D4" s="7" t="inlineStr">
        <is>
          <t>Conta Corrente</t>
        </is>
      </c>
      <c r="E4" s="7" t="inlineStr">
        <is>
          <t>Não</t>
        </is>
      </c>
      <c r="G4" s="7" t="inlineStr">
        <is>
          <t>Pagamento salário</t>
        </is>
      </c>
      <c r="H4" s="7" t="inlineStr">
        <is>
          <t>Salário</t>
        </is>
      </c>
    </row>
    <row r="5">
      <c r="A5" s="12" t="inlineStr">
        <is>
          <t>Aluguel</t>
        </is>
      </c>
      <c r="B5" s="12" t="inlineStr">
        <is>
          <t>Débito</t>
        </is>
      </c>
      <c r="C5" s="12" t="inlineStr">
        <is>
          <t>Aluguel do apartamento</t>
        </is>
      </c>
      <c r="D5" s="12" t="inlineStr">
        <is>
          <t>Conta Corrente</t>
        </is>
      </c>
      <c r="E5" s="12" t="inlineStr">
        <is>
          <t>Sim</t>
        </is>
      </c>
      <c r="G5" s="12" t="inlineStr">
        <is>
          <t>Aluguel do apartamento</t>
        </is>
      </c>
      <c r="H5" s="12" t="inlineStr">
        <is>
          <t>Aluguel</t>
        </is>
      </c>
    </row>
    <row r="6">
      <c r="A6" s="7" t="inlineStr">
        <is>
          <t>Contas da casa</t>
        </is>
      </c>
      <c r="B6" s="7" t="inlineStr">
        <is>
          <t>Débito</t>
        </is>
      </c>
      <c r="C6" s="7" t="inlineStr">
        <is>
          <t>Conta de luz</t>
        </is>
      </c>
      <c r="D6" s="7" t="inlineStr">
        <is>
          <t>Conta Corrente</t>
        </is>
      </c>
      <c r="E6" s="7" t="inlineStr">
        <is>
          <t>Sim</t>
        </is>
      </c>
      <c r="G6" s="7" t="inlineStr">
        <is>
          <t>Conta de luz</t>
        </is>
      </c>
      <c r="H6" s="7" t="inlineStr">
        <is>
          <t>Contas da casa</t>
        </is>
      </c>
    </row>
    <row r="7">
      <c r="A7" s="12" t="inlineStr">
        <is>
          <t>Alimentação</t>
        </is>
      </c>
      <c r="B7" s="12" t="inlineStr">
        <is>
          <t>Débito</t>
        </is>
      </c>
      <c r="C7" s="12" t="inlineStr">
        <is>
          <t>Supermercado Carrefour</t>
        </is>
      </c>
      <c r="D7" s="12" t="inlineStr">
        <is>
          <t>Conta Corrente</t>
        </is>
      </c>
      <c r="E7" s="12" t="inlineStr">
        <is>
          <t>Sim</t>
        </is>
      </c>
      <c r="G7" s="12" t="inlineStr">
        <is>
          <t>Supermercado Carrefour</t>
        </is>
      </c>
      <c r="H7" s="12" t="inlineStr">
        <is>
          <t>Alimentação</t>
        </is>
      </c>
    </row>
    <row r="8">
      <c r="A8" s="7" t="inlineStr">
        <is>
          <t>Transporte</t>
        </is>
      </c>
      <c r="B8" s="7" t="inlineStr">
        <is>
          <t>Débito</t>
        </is>
      </c>
      <c r="C8" s="7" t="inlineStr">
        <is>
          <t>Uber/Transporte</t>
        </is>
      </c>
      <c r="D8" s="7" t="inlineStr">
        <is>
          <t>Cartão</t>
        </is>
      </c>
      <c r="E8" s="7" t="inlineStr">
        <is>
          <t>Não</t>
        </is>
      </c>
      <c r="G8" s="7" t="inlineStr">
        <is>
          <t>Uber/Transporte</t>
        </is>
      </c>
      <c r="H8" s="7" t="inlineStr">
        <is>
          <t>Transporte</t>
        </is>
      </c>
    </row>
    <row r="9">
      <c r="A9" s="12" t="inlineStr">
        <is>
          <t>Saúde</t>
        </is>
      </c>
      <c r="B9" s="12" t="inlineStr">
        <is>
          <t>Débito</t>
        </is>
      </c>
      <c r="C9" s="12" t="inlineStr">
        <is>
          <t>Farmácia São Paulo</t>
        </is>
      </c>
      <c r="D9" s="12" t="inlineStr">
        <is>
          <t>Cartão</t>
        </is>
      </c>
      <c r="E9" s="12" t="inlineStr">
        <is>
          <t>Sim</t>
        </is>
      </c>
      <c r="G9" s="12" t="inlineStr">
        <is>
          <t>Farmácia São Paulo</t>
        </is>
      </c>
      <c r="H9" s="12" t="inlineStr">
        <is>
          <t>Saúde</t>
        </is>
      </c>
    </row>
    <row r="10">
      <c r="A10" s="7" t="inlineStr">
        <is>
          <t>Lazer</t>
        </is>
      </c>
      <c r="B10" s="7" t="inlineStr">
        <is>
          <t>Débito</t>
        </is>
      </c>
      <c r="C10" s="7" t="inlineStr">
        <is>
          <t>Cinema e restaurante</t>
        </is>
      </c>
      <c r="D10" s="7" t="inlineStr">
        <is>
          <t>Cartão</t>
        </is>
      </c>
      <c r="E10" s="7" t="inlineStr">
        <is>
          <t>Não</t>
        </is>
      </c>
      <c r="G10" s="7" t="inlineStr">
        <is>
          <t>Cinema e restaurante</t>
        </is>
      </c>
      <c r="H10" s="7" t="inlineStr">
        <is>
          <t>Lazer</t>
        </is>
      </c>
    </row>
    <row r="11">
      <c r="A11" s="12" t="inlineStr">
        <is>
          <t>Transferência</t>
        </is>
      </c>
      <c r="B11" s="12" t="inlineStr">
        <is>
          <t>Débito</t>
        </is>
      </c>
      <c r="C11" s="12" t="inlineStr">
        <is>
          <t>Transferência para poupança</t>
        </is>
      </c>
      <c r="D11" s="12" t="inlineStr">
        <is>
          <t>Poupança</t>
        </is>
      </c>
      <c r="E11" s="12" t="inlineStr">
        <is>
          <t>Não</t>
        </is>
      </c>
      <c r="G11" s="12" t="inlineStr">
        <is>
          <t>Transferência para poupança</t>
        </is>
      </c>
      <c r="H11" s="12" t="inlineStr">
        <is>
          <t>Transferência</t>
        </is>
      </c>
    </row>
    <row r="12">
      <c r="A12" s="7" t="inlineStr">
        <is>
          <t>Investimentos</t>
        </is>
      </c>
      <c r="B12" s="7" t="inlineStr">
        <is>
          <t>Crédito</t>
        </is>
      </c>
      <c r="C12" s="7" t="inlineStr">
        <is>
          <t>Aplicação CDB</t>
        </is>
      </c>
      <c r="D12" s="7" t="inlineStr">
        <is>
          <t>Poupança</t>
        </is>
      </c>
      <c r="E12" s="7" t="inlineStr">
        <is>
          <t>Não</t>
        </is>
      </c>
      <c r="G12" s="7" t="inlineStr">
        <is>
          <t>Aplicação CDB</t>
        </is>
      </c>
      <c r="H12" s="7" t="inlineStr">
        <is>
          <t>Investimentos</t>
        </is>
      </c>
    </row>
  </sheetData>
  <mergeCells count="1">
    <mergeCell ref="A1:E1"/>
  </mergeCells>
  <dataValidations count="2">
    <dataValidation sqref="E4:E12" showErrorMessage="1" showInputMessage="1" allowBlank="1" type="list">
      <formula1>"Sim,Não"</formula1>
    </dataValidation>
    <dataValidation sqref="B4:B12" showErrorMessage="1" showInputMessage="1" allowBlank="1" type="list">
      <formula1>"Crédito,Débito"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Resumo do Extrato Bancário - 2026</t>
        </is>
      </c>
    </row>
    <row r="2"/>
    <row r="3">
      <c r="A3" s="17" t="inlineStr">
        <is>
          <t>Indicadores Gerais</t>
        </is>
      </c>
    </row>
    <row r="4">
      <c r="A4" s="2" t="inlineStr">
        <is>
          <t>Total de créditos (R$)</t>
        </is>
      </c>
      <c r="B4" s="18">
        <f>SUMIF(Extrato!$D$4:$D$13,"Crédito",Extrato!$H$4:$H$13)</f>
        <v/>
      </c>
    </row>
    <row r="5">
      <c r="A5" s="2" t="inlineStr">
        <is>
          <t>Total de débitos (R$)</t>
        </is>
      </c>
      <c r="B5" s="18">
        <f>SUMIF(Extrato!$D$4:$D$13,"Débito",Extrato!$H$4:$H$13)</f>
        <v/>
      </c>
    </row>
    <row r="6">
      <c r="A6" s="2" t="inlineStr">
        <is>
          <t>Saldo líquido (R$)</t>
        </is>
      </c>
      <c r="B6" s="19">
        <f>B4-B5</f>
        <v/>
      </c>
    </row>
    <row r="7">
      <c r="A7" s="2" t="inlineStr">
        <is>
          <t>Situação do saldo</t>
        </is>
      </c>
      <c r="B7" s="15">
        <f>IF(B6&gt;=0,"Saldo positivo","Saldo negativo")</f>
        <v/>
      </c>
    </row>
    <row r="8">
      <c r="A8" s="2" t="inlineStr">
        <is>
          <t>Média de gasto por lançamento (R$)</t>
        </is>
      </c>
      <c r="B8" s="18">
        <f>IFERROR(AVERAGEIF(Extrato!$D$4:$D$13,"Débito",Extrato!$H$4:$H$13),0)</f>
        <v/>
      </c>
    </row>
    <row r="9">
      <c r="A9" s="2" t="inlineStr">
        <is>
          <t>Maior despesa (R$)</t>
        </is>
      </c>
      <c r="B9" s="18">
        <f>IFERROR(MAXIFS(Extrato!$H$4:$H$13,Extrato!$D$4:$D$13,"Débito"),0)</f>
        <v/>
      </c>
    </row>
    <row r="10">
      <c r="A10" s="2" t="inlineStr">
        <is>
          <t>Lançamentos confirmados</t>
        </is>
      </c>
      <c r="B10" s="15">
        <f>COUNTIF(Extrato!$J$4:$J$13,"Confirmado")</f>
        <v/>
      </c>
    </row>
    <row r="11">
      <c r="A11" s="2" t="inlineStr">
        <is>
          <t>Lançamentos pendentes</t>
        </is>
      </c>
      <c r="B11" s="15">
        <f>COUNTIF(Extrato!$J$4:$J$13,"Pendente")</f>
        <v/>
      </c>
    </row>
    <row r="12"/>
    <row r="13">
      <c r="A13" s="17" t="inlineStr">
        <is>
          <t>Participação por Categoria</t>
        </is>
      </c>
    </row>
    <row r="14">
      <c r="A14" s="4" t="inlineStr">
        <is>
          <t>Categoria</t>
        </is>
      </c>
      <c r="B14" s="4" t="inlineStr">
        <is>
          <t>Total (R$)</t>
        </is>
      </c>
      <c r="C14" s="4" t="inlineStr">
        <is>
          <t>% sobre débitos</t>
        </is>
      </c>
    </row>
    <row r="15">
      <c r="A15" s="7" t="inlineStr">
        <is>
          <t>Alimentação</t>
        </is>
      </c>
      <c r="B15" s="10">
        <f>SUMIF(Extrato!$E$4:$E$13,A15,Extrato!$H$4:$H$13)</f>
        <v/>
      </c>
      <c r="C15" s="26">
        <f>IFERROR(B15/$B$5,0)</f>
        <v/>
      </c>
    </row>
    <row r="16">
      <c r="A16" s="12" t="inlineStr">
        <is>
          <t>Moradia</t>
        </is>
      </c>
      <c r="B16" s="14">
        <f>SUMIF(Extrato!$E$4:$E$13,A16,Extrato!$H$4:$H$13)</f>
        <v/>
      </c>
      <c r="C16" s="27">
        <f>IFERROR(B16/$B$5,0)</f>
        <v/>
      </c>
    </row>
    <row r="17">
      <c r="A17" s="7" t="inlineStr">
        <is>
          <t>Transporte</t>
        </is>
      </c>
      <c r="B17" s="10">
        <f>SUMIF(Extrato!$E$4:$E$13,A17,Extrato!$H$4:$H$13)</f>
        <v/>
      </c>
      <c r="C17" s="26">
        <f>IFERROR(B17/$B$5,0)</f>
        <v/>
      </c>
    </row>
    <row r="18">
      <c r="A18" s="12" t="inlineStr">
        <is>
          <t>Saúde</t>
        </is>
      </c>
      <c r="B18" s="14">
        <f>SUMIF(Extrato!$E$4:$E$13,A18,Extrato!$H$4:$H$13)</f>
        <v/>
      </c>
      <c r="C18" s="27">
        <f>IFERROR(B18/$B$5,0)</f>
        <v/>
      </c>
    </row>
    <row r="19">
      <c r="A19" s="7" t="inlineStr">
        <is>
          <t>Serviços</t>
        </is>
      </c>
      <c r="B19" s="10">
        <f>SUMIF(Extrato!$E$4:$E$13,A19,Extrato!$H$4:$H$13)</f>
        <v/>
      </c>
      <c r="C19" s="26">
        <f>IFERROR(B19/$B$5,0)</f>
        <v/>
      </c>
    </row>
    <row r="20">
      <c r="A20" s="12" t="inlineStr">
        <is>
          <t>Investimentos/Poupança</t>
        </is>
      </c>
      <c r="B20" s="14">
        <f>SUMIF(Extrato!$E$4:$E$13,A20,Extrato!$H$4:$H$13)</f>
        <v/>
      </c>
      <c r="C20" s="27">
        <f>IFERROR(B20/$B$5,0)</f>
        <v/>
      </c>
    </row>
    <row r="21">
      <c r="A21" s="7" t="inlineStr">
        <is>
          <t>Receita</t>
        </is>
      </c>
      <c r="B21" s="10">
        <f>SUMIF(Extrato!$E$4:$E$13,A21,Extrato!$H$4:$H$13)</f>
        <v/>
      </c>
      <c r="C21" s="26">
        <f>IFERROR(B21/$B$5,0)</f>
        <v/>
      </c>
    </row>
    <row r="22"/>
    <row r="23">
      <c r="A23" s="17" t="inlineStr">
        <is>
          <t>Créditos x Débitos por Mês</t>
        </is>
      </c>
    </row>
    <row r="24">
      <c r="A24" s="4" t="inlineStr">
        <is>
          <t>Mês</t>
        </is>
      </c>
      <c r="B24" s="4" t="inlineStr">
        <is>
          <t>Créditos (R$)</t>
        </is>
      </c>
      <c r="C24" s="4" t="inlineStr">
        <is>
          <t>Débitos (R$)</t>
        </is>
      </c>
    </row>
    <row r="25">
      <c r="A25" s="15" t="inlineStr">
        <is>
          <t>Junho/2026</t>
        </is>
      </c>
      <c r="B25" s="18">
        <f>SUMPRODUCT((MONTH(Extrato!$A$4:$A$13)=6)*(Extrato!$D$4:$D$13="Crédito")*Extrato!$H$4:$H$13)</f>
        <v/>
      </c>
      <c r="C25" s="18">
        <f>SUMPRODUCT((MONTH(Extrato!$A$4:$A$13)=6)*(Extrato!$D$4:$D$13="Débito")*Extrato!$H$4:$H$13)</f>
        <v/>
      </c>
    </row>
    <row r="26">
      <c r="A26" s="15" t="inlineStr">
        <is>
          <t>Julho/2026</t>
        </is>
      </c>
      <c r="B26" s="18">
        <f>SUMPRODUCT((MONTH(Extrato!$A$4:$A$13)=7)*(Extrato!$D$4:$D$13="Crédito")*Extrato!$H$4:$H$13)</f>
        <v/>
      </c>
      <c r="C26" s="18">
        <f>SUMPRODUCT((MONTH(Extrato!$A$4:$A$13)=7)*(Extrato!$D$4:$D$13="Débito")*Extrato!$H$4:$H$13)</f>
        <v/>
      </c>
    </row>
  </sheetData>
  <mergeCells count="4">
    <mergeCell ref="A1:F1"/>
    <mergeCell ref="A3:F3"/>
    <mergeCell ref="A13:F13"/>
    <mergeCell ref="A23:F2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1" t="inlineStr">
        <is>
          <t>Instruções de Uso - Extrato Bancário</t>
        </is>
      </c>
    </row>
    <row r="2"/>
    <row r="3" ht="45" customHeight="1">
      <c r="A3" s="22" t="inlineStr">
        <is>
          <t>1. Aba Extrato</t>
        </is>
      </c>
      <c r="B3" s="23" t="inlineStr">
        <is>
          <t>Lance cada movimentação bancária em uma linha: data, descrição, favorecido/origem, tipo (Crédito ou Débito), categoria, forma de pagamento, conta e valor. Os valores devem sempre ser digitados como números positivos.</t>
        </is>
      </c>
    </row>
    <row r="4" ht="45" customHeight="1">
      <c r="A4" s="22" t="inlineStr">
        <is>
          <t>2. Crédito x Débito</t>
        </is>
      </c>
      <c r="B4" s="23" t="inlineStr">
        <is>
          <t>Crédito representa entrada de dinheiro na conta (salário, PIX recebido, etc). Débito representa saída de dinheiro (contas, compras, transferências enviadas). A coluna Tipo controla o cálculo do saldo automaticamente.</t>
        </is>
      </c>
    </row>
    <row r="5" ht="45" customHeight="1">
      <c r="A5" s="22" t="inlineStr">
        <is>
          <t>3. Saldo após lançamento</t>
        </is>
      </c>
      <c r="B5" s="23" t="inlineStr">
        <is>
          <t>É calculado automaticamente a partir do Saldo Inicial (célula B2) somando créditos e subtraindo débitos em ordem cronológica. Não é necessário editar essa coluna.</t>
        </is>
      </c>
    </row>
    <row r="6" ht="45" customHeight="1">
      <c r="A6" s="22" t="inlineStr">
        <is>
          <t>4. Status automático</t>
        </is>
      </c>
      <c r="B6" s="23" t="inlineStr">
        <is>
          <t>A coluna Status usa a fórmula IF para marcar 'Pendente' quando a data é futura ou a descrição está vazia; caso contrário marca 'Confirmado'.</t>
        </is>
      </c>
    </row>
    <row r="7" ht="45" customHeight="1">
      <c r="A7" s="22" t="inlineStr">
        <is>
          <t>5. Categoria sugerida</t>
        </is>
      </c>
      <c r="B7" s="23" t="inlineStr">
        <is>
          <t>A coluna Categoria sugerida usa VLOOKUP na aba Categorias para tentar identificar a categoria a partir da Descrição. Quando não encontra correspondência exata, exibe 'Sem classificação'.</t>
        </is>
      </c>
    </row>
    <row r="8" ht="45" customHeight="1">
      <c r="A8" s="22" t="inlineStr">
        <is>
          <t>6. Aba Categorias</t>
        </is>
      </c>
      <c r="B8" s="23" t="inlineStr">
        <is>
          <t>Cadastre aqui categorias padrão, tipo esperado (Crédito/Débito), exemplos de descrição, conta típica e se é essencial. Isso alimenta a busca automática da aba Extrato.</t>
        </is>
      </c>
    </row>
    <row r="9" ht="45" customHeight="1">
      <c r="A9" s="22" t="inlineStr">
        <is>
          <t>7. Aba Resumo</t>
        </is>
      </c>
      <c r="B9" s="23" t="inlineStr">
        <is>
          <t>Mostra indicadores consolidados: total de créditos, débitos, saldo líquido, ticket médio, maior despesa, participação por categoria e lançamentos confirmados/pendentes, além de gráficos de pizza, colunas e linha.</t>
        </is>
      </c>
    </row>
    <row r="10" ht="45" customHeight="1">
      <c r="A10" s="22" t="inlineStr">
        <is>
          <t>8. Datas e valores</t>
        </is>
      </c>
      <c r="B10" s="23" t="inlineStr">
        <is>
          <t>Sempre utilize o formato DD/MM/AAAA para datas e mantenha os valores monetários em Reais (R$), seguindo o padrão brasileiro R$ 1.234,56.</t>
        </is>
      </c>
    </row>
    <row r="11" ht="45" customHeight="1">
      <c r="A11" s="22" t="inlineStr">
        <is>
          <t>9. Boas práticas</t>
        </is>
      </c>
      <c r="B11" s="23" t="inlineStr">
        <is>
          <t>Atualize o extrato regularmente, revise lançamentos marcados como 'Pendente' e confira a coluna de saldo para identificar inconsistências.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2026-07-14T02:38:54Z</dcterms:created>
  <dcterms:modified xmlns:dcterms="http://purl.org/dc/terms/" xmlns:xsi="http://www.w3.org/2001/XMLSchema-instance" xsi:type="dcterms:W3CDTF">2026-07-14T02:38:54Z</dcterms:modified>
</cp:coreProperties>
</file>