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missas" sheetId="1" state="visible" r:id="rId1"/>
    <sheet xmlns:r="http://schemas.openxmlformats.org/officeDocument/2006/relationships" name="Investimentos" sheetId="2" state="visible" r:id="rId2"/>
    <sheet xmlns:r="http://schemas.openxmlformats.org/officeDocument/2006/relationships" name="Fluxo de Caixa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1" hidden="1">'Investimentos'!$A$2:$M$102</definedName>
    <definedName name="_xlnm._FilterDatabase" localSheetId="2" hidden="1">'Fluxo de Caixa'!$A$2:$S$102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#.##0"/>
    <numFmt numFmtId="167" formatCode="0,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D4ED8"/>
      <sz val="11"/>
    </font>
  </fonts>
  <fills count="9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0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0" fontId="3" fillId="3" borderId="1" pivotButton="0" quotePrefix="0" xfId="0"/>
    <xf numFmtId="0" fontId="0" fillId="3" borderId="1" pivotButton="0" quotePrefix="0" xfId="0"/>
    <xf numFmtId="165" fontId="3" fillId="3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0" fontId="2" fillId="0" borderId="0" pivotButton="0" quotePrefix="0" xfId="0"/>
    <xf numFmtId="165" fontId="4" fillId="8" borderId="1" applyAlignment="1" pivotButton="0" quotePrefix="0" xfId="0">
      <alignment horizontal="right" vertical="center"/>
    </xf>
    <xf numFmtId="164" fontId="2" fillId="0" borderId="1" pivotButton="0" quotePrefix="0" xfId="0"/>
    <xf numFmtId="165" fontId="2" fillId="0" borderId="1" pivotButton="0" quotePrefix="0" xfId="0"/>
    <xf numFmtId="167" fontId="4" fillId="8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64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4" fillId="7" borderId="1" applyAlignment="1" pivotButton="0" quotePrefix="0" xfId="0">
      <alignment horizontal="center" vertical="center"/>
    </xf>
    <xf numFmtId="0" fontId="0" fillId="7" borderId="1" pivotButton="0" quotePrefix="0" xfId="0"/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right" vertical="center"/>
    </xf>
    <xf numFmtId="164" fontId="2" fillId="0" borderId="1" pivotButton="0" quotePrefix="0" xfId="0"/>
    <xf numFmtId="165" fontId="2" fillId="0" borderId="1" pivotButton="0" quotePrefix="0" xfId="0"/>
    <xf numFmtId="167" fontId="4" fillId="8" borderId="1" applyAlignment="1" pivotButton="0" quotePrefix="0" xfId="0">
      <alignment horizontal="right" vertical="center"/>
    </xf>
    <xf numFmtId="166" fontId="4" fillId="8" borderId="1" applyAlignment="1" pivotButton="0" quotePrefix="0" xfId="0">
      <alignment horizontal="right" vertical="center"/>
    </xf>
    <xf numFmtId="164" fontId="4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color rgb="001F2937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1D4ED8"/>
        <sz val="11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Receita, custos e fluxo líquido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'Dashboard'!O3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'Dashboard'!$N$4:$N$103</f>
            </numRef>
          </cat>
          <val>
            <numRef>
              <f>'Dashboard'!$O$4:$O$103</f>
            </numRef>
          </val>
        </ser>
        <ser>
          <idx val="1"/>
          <order val="1"/>
          <tx>
            <strRef>
              <f>'Dashboard'!P3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'Dashboard'!$N$4:$N$103</f>
            </numRef>
          </cat>
          <val>
            <numRef>
              <f>'Dashboard'!$P$4:$P$103</f>
            </numRef>
          </val>
        </ser>
        <ser>
          <idx val="2"/>
          <order val="2"/>
          <tx>
            <strRef>
              <f>'Dashboard'!Q3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'Dashboard'!$N$4:$N$103</f>
            </numRef>
          </cat>
          <val>
            <numRef>
              <f>'Dashboard'!$Q$4:$Q$103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fluxo de caixa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'Dashboard'!R3</f>
            </strRef>
          </tx>
          <spPr>
            <a:ln xmlns:a="http://schemas.openxmlformats.org/drawingml/2006/main" w="28575">
              <a:solidFill>
                <a:srgbClr val="1D4ED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'Dashboard'!$N$4:$N$103</f>
            </numRef>
          </cat>
          <val>
            <numRef>
              <f>'Dashboard'!$R$4:$R$103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acumulado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 investimento inicial</a:t>
            </a:r>
          </a:p>
        </rich>
      </tx>
    </title>
    <plotArea>
      <pieChart>
        <varyColors val="1"/>
        <ser>
          <idx val="0"/>
          <order val="0"/>
          <tx>
            <strRef>
              <f>'Investimentos'!H2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'Investimentos'!$B$3:$B$102</f>
            </numRef>
          </cat>
          <val>
            <numRef>
              <f>'Investimentos'!$H$3:$H$102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36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selection activeCell="A1" sqref="A1"/>
    </sheetView>
  </sheetViews>
  <sheetFormatPr baseColWidth="8" defaultRowHeight="15"/>
  <cols>
    <col width="37" customWidth="1" min="1" max="1"/>
    <col width="22" customWidth="1" min="2" max="2"/>
    <col width="4" customWidth="1" min="3" max="3"/>
    <col width="4" customWidth="1" min="4" max="4"/>
    <col width="14" customWidth="1" min="5" max="5"/>
    <col width="25" customWidth="1" min="6" max="6"/>
    <col width="16" customWidth="1" min="7" max="7"/>
  </cols>
  <sheetData>
    <row r="1" ht="28" customHeight="1">
      <c r="A1" s="1" t="inlineStr">
        <is>
          <t>Estudo de Viabilidade Econômica</t>
        </is>
      </c>
    </row>
    <row r="2">
      <c r="A2" s="2" t="inlineStr">
        <is>
          <t>Preencha as células amarelas para atualizar automaticamente as projeções, indicadores e gráficos.</t>
        </is>
      </c>
    </row>
    <row r="3">
      <c r="A3" s="3" t="inlineStr">
        <is>
          <t>Premissas do projeto</t>
        </is>
      </c>
      <c r="B3" s="4" t="n"/>
      <c r="E3" s="3" t="inlineStr">
        <is>
          <t>Tabela auxiliar de categorias</t>
        </is>
      </c>
      <c r="F3" s="4" t="n"/>
      <c r="G3" s="4" t="n"/>
    </row>
    <row r="4">
      <c r="A4" s="5" t="inlineStr">
        <is>
          <t>Nome do projeto</t>
        </is>
      </c>
      <c r="B4" s="6" t="inlineStr">
        <is>
          <t>Café Planejado</t>
        </is>
      </c>
      <c r="E4" s="7" t="inlineStr">
        <is>
          <t>Código</t>
        </is>
      </c>
      <c r="F4" s="7" t="inlineStr">
        <is>
          <t>Categoria</t>
        </is>
      </c>
      <c r="G4" s="7" t="inlineStr">
        <is>
          <t>Tipo</t>
        </is>
      </c>
    </row>
    <row r="5">
      <c r="A5" s="5" t="inlineStr">
        <is>
          <t>Responsável</t>
        </is>
      </c>
      <c r="B5" s="6" t="inlineStr">
        <is>
          <t>Mariana Oliveira</t>
        </is>
      </c>
      <c r="E5" s="8" t="inlineStr">
        <is>
          <t>INV</t>
        </is>
      </c>
      <c r="F5" s="9" t="inlineStr">
        <is>
          <t>Investimento inicial</t>
        </is>
      </c>
      <c r="G5" s="8" t="inlineStr">
        <is>
          <t>Inicial</t>
        </is>
      </c>
    </row>
    <row r="6">
      <c r="A6" s="5" t="inlineStr">
        <is>
          <t>Cidade/UF</t>
        </is>
      </c>
      <c r="B6" s="6" t="inlineStr">
        <is>
          <t>São Paulo/SP</t>
        </is>
      </c>
      <c r="E6" s="10" t="inlineStr">
        <is>
          <t>FIX</t>
        </is>
      </c>
      <c r="F6" s="11" t="inlineStr">
        <is>
          <t>Custo fixo</t>
        </is>
      </c>
      <c r="G6" s="10" t="inlineStr">
        <is>
          <t>Mensal</t>
        </is>
      </c>
    </row>
    <row r="7">
      <c r="A7" s="5" t="inlineStr">
        <is>
          <t>Data de início</t>
        </is>
      </c>
      <c r="B7" s="43" t="n">
        <v>46023</v>
      </c>
      <c r="E7" s="8" t="inlineStr">
        <is>
          <t>VAR</t>
        </is>
      </c>
      <c r="F7" s="9" t="inlineStr">
        <is>
          <t>Custo variável</t>
        </is>
      </c>
      <c r="G7" s="8" t="inlineStr">
        <is>
          <t>Variável</t>
        </is>
      </c>
    </row>
    <row r="8">
      <c r="A8" s="5" t="inlineStr">
        <is>
          <t>Investimento inicial informado</t>
        </is>
      </c>
      <c r="B8" s="44" t="n">
        <v>66800</v>
      </c>
      <c r="E8" s="10" t="inlineStr">
        <is>
          <t>REC</t>
        </is>
      </c>
      <c r="F8" s="11" t="inlineStr">
        <is>
          <t>Receita</t>
        </is>
      </c>
      <c r="G8" s="10" t="inlineStr">
        <is>
          <t>Entrada</t>
        </is>
      </c>
    </row>
    <row r="9">
      <c r="A9" s="5" t="inlineStr">
        <is>
          <t>Capital de giro</t>
        </is>
      </c>
      <c r="B9" s="44" t="n">
        <v>15000</v>
      </c>
    </row>
    <row r="10">
      <c r="A10" s="5" t="inlineStr">
        <is>
          <t>Preço médio de venda</t>
        </is>
      </c>
      <c r="B10" s="44" t="n">
        <v>65</v>
      </c>
    </row>
    <row r="11">
      <c r="A11" s="5" t="inlineStr">
        <is>
          <t>Vendas estimadas no primeiro mês</t>
        </is>
      </c>
      <c r="B11" s="45" t="n">
        <v>300</v>
      </c>
    </row>
    <row r="12">
      <c r="A12" s="5" t="inlineStr">
        <is>
          <t>Crescimento mensal das vendas</t>
        </is>
      </c>
      <c r="B12" s="46" t="n">
        <v>0.063</v>
      </c>
    </row>
    <row r="13">
      <c r="A13" s="5" t="inlineStr">
        <is>
          <t>Custo variável por unidade</t>
        </is>
      </c>
      <c r="B13" s="44" t="n">
        <v>18</v>
      </c>
    </row>
    <row r="14">
      <c r="A14" s="5" t="inlineStr">
        <is>
          <t>Custos fixos mensais</t>
        </is>
      </c>
      <c r="B14" s="44" t="n">
        <v>8000</v>
      </c>
    </row>
    <row r="15">
      <c r="A15" s="5" t="inlineStr">
        <is>
          <t>Taxa mínima de atratividade ao mês</t>
        </is>
      </c>
      <c r="B15" s="46" t="n">
        <v>0.015</v>
      </c>
    </row>
    <row r="16">
      <c r="A16" s="5" t="inlineStr">
        <is>
          <t>Alíquota estimada de impostos</t>
        </is>
      </c>
      <c r="B16" s="46" t="n">
        <v>0.05</v>
      </c>
    </row>
    <row r="17">
      <c r="A17" s="5" t="inlineStr">
        <is>
          <t>Prazo de análise em meses</t>
        </is>
      </c>
      <c r="B17" s="45" t="n">
        <v>10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  <col width="22" customWidth="1" min="3" max="3"/>
    <col width="25" customWidth="1" min="4" max="4"/>
    <col width="18" customWidth="1" min="5" max="5"/>
    <col width="12" customWidth="1" min="6" max="6"/>
    <col width="16" customWidth="1" min="7" max="7"/>
    <col width="16" customWidth="1" min="8" max="8"/>
    <col width="15" customWidth="1" min="9" max="9"/>
    <col width="13" customWidth="1" min="10" max="10"/>
    <col width="30" customWidth="1" min="11" max="11"/>
    <col width="17" customWidth="1" min="12" max="12"/>
    <col width="14" customWidth="1" min="13" max="13"/>
  </cols>
  <sheetData>
    <row r="1" ht="28" customHeight="1">
      <c r="A1" s="1" t="inlineStr">
        <is>
          <t>Planejamento de Investimentos Iniciais</t>
        </is>
      </c>
    </row>
    <row r="2">
      <c r="A2" s="7" t="inlineStr">
        <is>
          <t>Código</t>
        </is>
      </c>
      <c r="B2" s="7" t="inlineStr">
        <is>
          <t>Item</t>
        </is>
      </c>
      <c r="C2" s="7" t="inlineStr">
        <is>
          <t>Categoria</t>
        </is>
      </c>
      <c r="D2" s="7" t="inlineStr">
        <is>
          <t>Fornecedor</t>
        </is>
      </c>
      <c r="E2" s="7" t="inlineStr">
        <is>
          <t>Cidade</t>
        </is>
      </c>
      <c r="F2" s="7" t="inlineStr">
        <is>
          <t>Quantidade</t>
        </is>
      </c>
      <c r="G2" s="7" t="inlineStr">
        <is>
          <t>Valor unitário</t>
        </is>
      </c>
      <c r="H2" s="7" t="inlineStr">
        <is>
          <t>Valor total</t>
        </is>
      </c>
      <c r="I2" s="7" t="inlineStr">
        <is>
          <t>Data prevista</t>
        </is>
      </c>
      <c r="J2" s="7" t="inlineStr">
        <is>
          <t>Status</t>
        </is>
      </c>
      <c r="K2" s="7" t="inlineStr">
        <is>
          <t>Observações</t>
        </is>
      </c>
      <c r="L2" s="7" t="inlineStr">
        <is>
          <t>Percentual do total</t>
        </is>
      </c>
      <c r="M2" s="7" t="inlineStr">
        <is>
          <t>Tipo</t>
        </is>
      </c>
    </row>
    <row r="3">
      <c r="A3" s="6" t="inlineStr">
        <is>
          <t>INV</t>
        </is>
      </c>
      <c r="B3" s="6" t="inlineStr">
        <is>
          <t>Equipamentos de cozinha</t>
        </is>
      </c>
      <c r="C3" s="9">
        <f>IF('Investimentos'!$A3="","",IFERROR(VLOOKUP('Investimentos'!$A3,'Premissas'!$E$5:$G$8,2,FALSE),""))</f>
        <v/>
      </c>
      <c r="D3" s="6" t="inlineStr">
        <is>
          <t>Cozinha Moderna Ltda.</t>
        </is>
      </c>
      <c r="E3" s="6" t="inlineStr">
        <is>
          <t>São Paulo</t>
        </is>
      </c>
      <c r="F3" s="16" t="n">
        <v>1</v>
      </c>
      <c r="G3" s="44" t="n">
        <v>18500</v>
      </c>
      <c r="H3" s="47">
        <f>IF(OR('Investimentos'!$F3="",'Investimentos'!$G3=""),"",'Investimentos'!$F3*'Investimentos'!$G3)</f>
        <v/>
      </c>
      <c r="I3" s="48" t="n">
        <v>46027</v>
      </c>
      <c r="J3" s="8">
        <f>IF('Investimentos'!$A3="","",IF('Investimentos'!$H3&gt;0,"Orçado","Pendente"))</f>
        <v/>
      </c>
      <c r="K3" s="6" t="inlineStr">
        <is>
          <t>Forno, fogão e refrigerador</t>
        </is>
      </c>
      <c r="L3" s="49">
        <f>IF('Investimentos'!$A3="","",IFERROR('Investimentos'!$H3/'Investimentos'!$H$104,0))</f>
        <v/>
      </c>
      <c r="M3" s="8">
        <f>IF('Investimentos'!$A3="","",IFERROR(VLOOKUP('Investimentos'!$A3,'Premissas'!$E$5:$G$8,3,FALSE),""))</f>
        <v/>
      </c>
    </row>
    <row r="4">
      <c r="A4" s="6" t="inlineStr">
        <is>
          <t>INV</t>
        </is>
      </c>
      <c r="B4" s="6" t="inlineStr">
        <is>
          <t>Reforma e adequação do ponto</t>
        </is>
      </c>
      <c r="C4" s="11">
        <f>IF('Investimentos'!$A4="","",IFERROR(VLOOKUP('Investimentos'!$A4,'Premissas'!$E$5:$G$8,2,FALSE),""))</f>
        <v/>
      </c>
      <c r="D4" s="6" t="inlineStr">
        <is>
          <t>Construtora Horizonte</t>
        </is>
      </c>
      <c r="E4" s="6" t="inlineStr">
        <is>
          <t>Campinas</t>
        </is>
      </c>
      <c r="F4" s="16" t="n">
        <v>1</v>
      </c>
      <c r="G4" s="44" t="n">
        <v>12000</v>
      </c>
      <c r="H4" s="50">
        <f>IF(OR('Investimentos'!$F4="",'Investimentos'!$G4=""),"",'Investimentos'!$F4*'Investimentos'!$G4)</f>
        <v/>
      </c>
      <c r="I4" s="48" t="n">
        <v>46030</v>
      </c>
      <c r="J4" s="10">
        <f>IF('Investimentos'!$A4="","",IF('Investimentos'!$H4&gt;0,"Orçado","Pendente"))</f>
        <v/>
      </c>
      <c r="K4" s="6" t="inlineStr">
        <is>
          <t>Adequação elétrica e hidráulica</t>
        </is>
      </c>
      <c r="L4" s="51">
        <f>IF('Investimentos'!$A4="","",IFERROR('Investimentos'!$H4/'Investimentos'!$H$104,0))</f>
        <v/>
      </c>
      <c r="M4" s="10">
        <f>IF('Investimentos'!$A4="","",IFERROR(VLOOKUP('Investimentos'!$A4,'Premissas'!$E$5:$G$8,3,FALSE),""))</f>
        <v/>
      </c>
    </row>
    <row r="5">
      <c r="A5" s="6" t="inlineStr">
        <is>
          <t>INV</t>
        </is>
      </c>
      <c r="B5" s="6" t="inlineStr">
        <is>
          <t>Mobiliário</t>
        </is>
      </c>
      <c r="C5" s="9">
        <f>IF('Investimentos'!$A5="","",IFERROR(VLOOKUP('Investimentos'!$A5,'Premissas'!$E$5:$G$8,2,FALSE),""))</f>
        <v/>
      </c>
      <c r="D5" s="6" t="inlineStr">
        <is>
          <t>Móveis Corporativos</t>
        </is>
      </c>
      <c r="E5" s="6" t="inlineStr">
        <is>
          <t>São Paulo</t>
        </is>
      </c>
      <c r="F5" s="16" t="n">
        <v>1</v>
      </c>
      <c r="G5" s="44" t="n">
        <v>8750</v>
      </c>
      <c r="H5" s="47">
        <f>IF(OR('Investimentos'!$F5="",'Investimentos'!$G5=""),"",'Investimentos'!$F5*'Investimentos'!$G5)</f>
        <v/>
      </c>
      <c r="I5" s="48" t="n">
        <v>46032</v>
      </c>
      <c r="J5" s="8">
        <f>IF('Investimentos'!$A5="","",IF('Investimentos'!$H5&gt;0,"Orçado","Pendente"))</f>
        <v/>
      </c>
      <c r="K5" s="6" t="inlineStr">
        <is>
          <t>Mesas, cadeiras e balcão</t>
        </is>
      </c>
      <c r="L5" s="49">
        <f>IF('Investimentos'!$A5="","",IFERROR('Investimentos'!$H5/'Investimentos'!$H$104,0))</f>
        <v/>
      </c>
      <c r="M5" s="8">
        <f>IF('Investimentos'!$A5="","",IFERROR(VLOOKUP('Investimentos'!$A5,'Premissas'!$E$5:$G$8,3,FALSE),""))</f>
        <v/>
      </c>
    </row>
    <row r="6">
      <c r="A6" s="6" t="inlineStr">
        <is>
          <t>INV</t>
        </is>
      </c>
      <c r="B6" s="6" t="inlineStr">
        <is>
          <t>Sistema de gestão</t>
        </is>
      </c>
      <c r="C6" s="11">
        <f>IF('Investimentos'!$A6="","",IFERROR(VLOOKUP('Investimentos'!$A6,'Premissas'!$E$5:$G$8,2,FALSE),""))</f>
        <v/>
      </c>
      <c r="D6" s="6" t="inlineStr">
        <is>
          <t>Gestão Fácil Sistemas</t>
        </is>
      </c>
      <c r="E6" s="6" t="inlineStr">
        <is>
          <t>Belo Horizonte</t>
        </is>
      </c>
      <c r="F6" s="16" t="n">
        <v>1</v>
      </c>
      <c r="G6" s="44" t="n">
        <v>2400</v>
      </c>
      <c r="H6" s="50">
        <f>IF(OR('Investimentos'!$F6="",'Investimentos'!$G6=""),"",'Investimentos'!$F6*'Investimentos'!$G6)</f>
        <v/>
      </c>
      <c r="I6" s="48" t="n">
        <v>46034</v>
      </c>
      <c r="J6" s="10">
        <f>IF('Investimentos'!$A6="","",IF('Investimentos'!$H6&gt;0,"Orçado","Pendente"))</f>
        <v/>
      </c>
      <c r="K6" s="6" t="inlineStr">
        <is>
          <t>Licença anual e implantação</t>
        </is>
      </c>
      <c r="L6" s="51">
        <f>IF('Investimentos'!$A6="","",IFERROR('Investimentos'!$H6/'Investimentos'!$H$104,0))</f>
        <v/>
      </c>
      <c r="M6" s="10">
        <f>IF('Investimentos'!$A6="","",IFERROR(VLOOKUP('Investimentos'!$A6,'Premissas'!$E$5:$G$8,3,FALSE),""))</f>
        <v/>
      </c>
    </row>
    <row r="7">
      <c r="A7" s="6" t="inlineStr">
        <is>
          <t>INV</t>
        </is>
      </c>
      <c r="B7" s="6" t="inlineStr">
        <is>
          <t>Computador e impressora</t>
        </is>
      </c>
      <c r="C7" s="9">
        <f>IF('Investimentos'!$A7="","",IFERROR(VLOOKUP('Investimentos'!$A7,'Premissas'!$E$5:$G$8,2,FALSE),""))</f>
        <v/>
      </c>
      <c r="D7" s="6" t="inlineStr">
        <is>
          <t>Tecnologia Brasil</t>
        </is>
      </c>
      <c r="E7" s="6" t="inlineStr">
        <is>
          <t>Rio de Janeiro</t>
        </is>
      </c>
      <c r="F7" s="16" t="n">
        <v>1</v>
      </c>
      <c r="G7" s="44" t="n">
        <v>4200</v>
      </c>
      <c r="H7" s="47">
        <f>IF(OR('Investimentos'!$F7="",'Investimentos'!$G7=""),"",'Investimentos'!$F7*'Investimentos'!$G7)</f>
        <v/>
      </c>
      <c r="I7" s="48" t="n">
        <v>46036</v>
      </c>
      <c r="J7" s="8">
        <f>IF('Investimentos'!$A7="","",IF('Investimentos'!$H7&gt;0,"Orçado","Pendente"))</f>
        <v/>
      </c>
      <c r="K7" s="6" t="inlineStr">
        <is>
          <t>Equipamento administrativo</t>
        </is>
      </c>
      <c r="L7" s="49">
        <f>IF('Investimentos'!$A7="","",IFERROR('Investimentos'!$H7/'Investimentos'!$H$104,0))</f>
        <v/>
      </c>
      <c r="M7" s="8">
        <f>IF('Investimentos'!$A7="","",IFERROR(VLOOKUP('Investimentos'!$A7,'Premissas'!$E$5:$G$8,3,FALSE),""))</f>
        <v/>
      </c>
    </row>
    <row r="8">
      <c r="A8" s="6" t="inlineStr">
        <is>
          <t>INV</t>
        </is>
      </c>
      <c r="B8" s="6" t="inlineStr">
        <is>
          <t>Fachada e comunicação visual</t>
        </is>
      </c>
      <c r="C8" s="11">
        <f>IF('Investimentos'!$A8="","",IFERROR(VLOOKUP('Investimentos'!$A8,'Premissas'!$E$5:$G$8,2,FALSE),""))</f>
        <v/>
      </c>
      <c r="D8" s="6" t="inlineStr">
        <is>
          <t>Visual Urbana</t>
        </is>
      </c>
      <c r="E8" s="6" t="inlineStr">
        <is>
          <t>Curitiba</t>
        </is>
      </c>
      <c r="F8" s="16" t="n">
        <v>1</v>
      </c>
      <c r="G8" s="44" t="n">
        <v>3800</v>
      </c>
      <c r="H8" s="50">
        <f>IF(OR('Investimentos'!$F8="",'Investimentos'!$G8=""),"",'Investimentos'!$F8*'Investimentos'!$G8)</f>
        <v/>
      </c>
      <c r="I8" s="48" t="n">
        <v>46038</v>
      </c>
      <c r="J8" s="10">
        <f>IF('Investimentos'!$A8="","",IF('Investimentos'!$H8&gt;0,"Orçado","Pendente"))</f>
        <v/>
      </c>
      <c r="K8" s="6" t="inlineStr">
        <is>
          <t>Placa, cardápios e adesivos</t>
        </is>
      </c>
      <c r="L8" s="51">
        <f>IF('Investimentos'!$A8="","",IFERROR('Investimentos'!$H8/'Investimentos'!$H$104,0))</f>
        <v/>
      </c>
      <c r="M8" s="10">
        <f>IF('Investimentos'!$A8="","",IFERROR(VLOOKUP('Investimentos'!$A8,'Premissas'!$E$5:$G$8,3,FALSE),""))</f>
        <v/>
      </c>
    </row>
    <row r="9">
      <c r="A9" s="6" t="inlineStr">
        <is>
          <t>INV</t>
        </is>
      </c>
      <c r="B9" s="6" t="inlineStr">
        <is>
          <t>Licenças e documentação</t>
        </is>
      </c>
      <c r="C9" s="9">
        <f>IF('Investimentos'!$A9="","",IFERROR(VLOOKUP('Investimentos'!$A9,'Premissas'!$E$5:$G$8,2,FALSE),""))</f>
        <v/>
      </c>
      <c r="D9" s="6" t="inlineStr">
        <is>
          <t>Regulariza Serviços</t>
        </is>
      </c>
      <c r="E9" s="6" t="inlineStr">
        <is>
          <t>Porto Alegre</t>
        </is>
      </c>
      <c r="F9" s="16" t="n">
        <v>1</v>
      </c>
      <c r="G9" s="44" t="n">
        <v>2150</v>
      </c>
      <c r="H9" s="47">
        <f>IF(OR('Investimentos'!$F9="",'Investimentos'!$G9=""),"",'Investimentos'!$F9*'Investimentos'!$G9)</f>
        <v/>
      </c>
      <c r="I9" s="48" t="n">
        <v>46040</v>
      </c>
      <c r="J9" s="8">
        <f>IF('Investimentos'!$A9="","",IF('Investimentos'!$H9&gt;0,"Orçado","Pendente"))</f>
        <v/>
      </c>
      <c r="K9" s="6" t="inlineStr">
        <is>
          <t>Taxas e registros iniciais</t>
        </is>
      </c>
      <c r="L9" s="49">
        <f>IF('Investimentos'!$A9="","",IFERROR('Investimentos'!$H9/'Investimentos'!$H$104,0))</f>
        <v/>
      </c>
      <c r="M9" s="8">
        <f>IF('Investimentos'!$A9="","",IFERROR(VLOOKUP('Investimentos'!$A9,'Premissas'!$E$5:$G$8,3,FALSE),""))</f>
        <v/>
      </c>
    </row>
    <row r="10">
      <c r="A10" s="6" t="inlineStr">
        <is>
          <t>INV</t>
        </is>
      </c>
      <c r="B10" s="6" t="inlineStr">
        <is>
          <t>Capital de giro inicial</t>
        </is>
      </c>
      <c r="C10" s="11">
        <f>IF('Investimentos'!$A10="","",IFERROR(VLOOKUP('Investimentos'!$A10,'Premissas'!$E$5:$G$8,2,FALSE),""))</f>
        <v/>
      </c>
      <c r="D10" s="6" t="inlineStr">
        <is>
          <t>Reserva Financeira</t>
        </is>
      </c>
      <c r="E10" s="6" t="inlineStr">
        <is>
          <t>Salvador</t>
        </is>
      </c>
      <c r="F10" s="16" t="n">
        <v>1</v>
      </c>
      <c r="G10" s="44" t="n">
        <v>15000</v>
      </c>
      <c r="H10" s="50">
        <f>IF(OR('Investimentos'!$F10="",'Investimentos'!$G10=""),"",'Investimentos'!$F10*'Investimentos'!$G10)</f>
        <v/>
      </c>
      <c r="I10" s="48" t="n">
        <v>46042</v>
      </c>
      <c r="J10" s="10">
        <f>IF('Investimentos'!$A10="","",IF('Investimentos'!$H10&gt;0,"Orçado","Pendente"))</f>
        <v/>
      </c>
      <c r="K10" s="6" t="inlineStr">
        <is>
          <t>Reserva operacional inicial</t>
        </is>
      </c>
      <c r="L10" s="51">
        <f>IF('Investimentos'!$A10="","",IFERROR('Investimentos'!$H10/'Investimentos'!$H$104,0))</f>
        <v/>
      </c>
      <c r="M10" s="10">
        <f>IF('Investimentos'!$A10="","",IFERROR(VLOOKUP('Investimentos'!$A10,'Premissas'!$E$5:$G$8,3,FALSE),""))</f>
        <v/>
      </c>
    </row>
    <row r="11">
      <c r="A11" s="6" t="n"/>
      <c r="B11" s="6" t="n"/>
      <c r="C11" s="9">
        <f>IF('Investimentos'!$A11="","",IFERROR(VLOOKUP('Investimentos'!$A11,'Premissas'!$E$5:$G$8,2,FALSE),""))</f>
        <v/>
      </c>
      <c r="D11" s="6" t="n"/>
      <c r="E11" s="6" t="n"/>
      <c r="F11" s="16" t="n"/>
      <c r="G11" s="44" t="n"/>
      <c r="H11" s="47">
        <f>IF(OR('Investimentos'!$F11="",'Investimentos'!$G11=""),"",'Investimentos'!$F11*'Investimentos'!$G11)</f>
        <v/>
      </c>
      <c r="I11" s="48" t="n"/>
      <c r="J11" s="8">
        <f>IF('Investimentos'!$A11="","",IF('Investimentos'!$H11&gt;0,"Orçado","Pendente"))</f>
        <v/>
      </c>
      <c r="K11" s="6" t="n"/>
      <c r="L11" s="49">
        <f>IF('Investimentos'!$A11="","",IFERROR('Investimentos'!$H11/'Investimentos'!$H$104,0))</f>
        <v/>
      </c>
      <c r="M11" s="8">
        <f>IF('Investimentos'!$A11="","",IFERROR(VLOOKUP('Investimentos'!$A11,'Premissas'!$E$5:$G$8,3,FALSE),""))</f>
        <v/>
      </c>
    </row>
    <row r="12">
      <c r="A12" s="6" t="n"/>
      <c r="B12" s="6" t="n"/>
      <c r="C12" s="11">
        <f>IF('Investimentos'!$A12="","",IFERROR(VLOOKUP('Investimentos'!$A12,'Premissas'!$E$5:$G$8,2,FALSE),""))</f>
        <v/>
      </c>
      <c r="D12" s="6" t="n"/>
      <c r="E12" s="6" t="n"/>
      <c r="F12" s="16" t="n"/>
      <c r="G12" s="44" t="n"/>
      <c r="H12" s="50">
        <f>IF(OR('Investimentos'!$F12="",'Investimentos'!$G12=""),"",'Investimentos'!$F12*'Investimentos'!$G12)</f>
        <v/>
      </c>
      <c r="I12" s="48" t="n"/>
      <c r="J12" s="10">
        <f>IF('Investimentos'!$A12="","",IF('Investimentos'!$H12&gt;0,"Orçado","Pendente"))</f>
        <v/>
      </c>
      <c r="K12" s="6" t="n"/>
      <c r="L12" s="51">
        <f>IF('Investimentos'!$A12="","",IFERROR('Investimentos'!$H12/'Investimentos'!$H$104,0))</f>
        <v/>
      </c>
      <c r="M12" s="10">
        <f>IF('Investimentos'!$A12="","",IFERROR(VLOOKUP('Investimentos'!$A12,'Premissas'!$E$5:$G$8,3,FALSE),""))</f>
        <v/>
      </c>
    </row>
    <row r="13">
      <c r="A13" s="6" t="n"/>
      <c r="B13" s="6" t="n"/>
      <c r="C13" s="9">
        <f>IF('Investimentos'!$A13="","",IFERROR(VLOOKUP('Investimentos'!$A13,'Premissas'!$E$5:$G$8,2,FALSE),""))</f>
        <v/>
      </c>
      <c r="D13" s="6" t="n"/>
      <c r="E13" s="6" t="n"/>
      <c r="F13" s="16" t="n"/>
      <c r="G13" s="44" t="n"/>
      <c r="H13" s="47">
        <f>IF(OR('Investimentos'!$F13="",'Investimentos'!$G13=""),"",'Investimentos'!$F13*'Investimentos'!$G13)</f>
        <v/>
      </c>
      <c r="I13" s="48" t="n"/>
      <c r="J13" s="8">
        <f>IF('Investimentos'!$A13="","",IF('Investimentos'!$H13&gt;0,"Orçado","Pendente"))</f>
        <v/>
      </c>
      <c r="K13" s="6" t="n"/>
      <c r="L13" s="49">
        <f>IF('Investimentos'!$A13="","",IFERROR('Investimentos'!$H13/'Investimentos'!$H$104,0))</f>
        <v/>
      </c>
      <c r="M13" s="8">
        <f>IF('Investimentos'!$A13="","",IFERROR(VLOOKUP('Investimentos'!$A13,'Premissas'!$E$5:$G$8,3,FALSE),""))</f>
        <v/>
      </c>
    </row>
    <row r="14">
      <c r="A14" s="6" t="n"/>
      <c r="B14" s="6" t="n"/>
      <c r="C14" s="11">
        <f>IF('Investimentos'!$A14="","",IFERROR(VLOOKUP('Investimentos'!$A14,'Premissas'!$E$5:$G$8,2,FALSE),""))</f>
        <v/>
      </c>
      <c r="D14" s="6" t="n"/>
      <c r="E14" s="6" t="n"/>
      <c r="F14" s="16" t="n"/>
      <c r="G14" s="44" t="n"/>
      <c r="H14" s="50">
        <f>IF(OR('Investimentos'!$F14="",'Investimentos'!$G14=""),"",'Investimentos'!$F14*'Investimentos'!$G14)</f>
        <v/>
      </c>
      <c r="I14" s="48" t="n"/>
      <c r="J14" s="10">
        <f>IF('Investimentos'!$A14="","",IF('Investimentos'!$H14&gt;0,"Orçado","Pendente"))</f>
        <v/>
      </c>
      <c r="K14" s="6" t="n"/>
      <c r="L14" s="51">
        <f>IF('Investimentos'!$A14="","",IFERROR('Investimentos'!$H14/'Investimentos'!$H$104,0))</f>
        <v/>
      </c>
      <c r="M14" s="10">
        <f>IF('Investimentos'!$A14="","",IFERROR(VLOOKUP('Investimentos'!$A14,'Premissas'!$E$5:$G$8,3,FALSE),""))</f>
        <v/>
      </c>
    </row>
    <row r="15">
      <c r="A15" s="6" t="n"/>
      <c r="B15" s="6" t="n"/>
      <c r="C15" s="9">
        <f>IF('Investimentos'!$A15="","",IFERROR(VLOOKUP('Investimentos'!$A15,'Premissas'!$E$5:$G$8,2,FALSE),""))</f>
        <v/>
      </c>
      <c r="D15" s="6" t="n"/>
      <c r="E15" s="6" t="n"/>
      <c r="F15" s="16" t="n"/>
      <c r="G15" s="44" t="n"/>
      <c r="H15" s="47">
        <f>IF(OR('Investimentos'!$F15="",'Investimentos'!$G15=""),"",'Investimentos'!$F15*'Investimentos'!$G15)</f>
        <v/>
      </c>
      <c r="I15" s="48" t="n"/>
      <c r="J15" s="8">
        <f>IF('Investimentos'!$A15="","",IF('Investimentos'!$H15&gt;0,"Orçado","Pendente"))</f>
        <v/>
      </c>
      <c r="K15" s="6" t="n"/>
      <c r="L15" s="49">
        <f>IF('Investimentos'!$A15="","",IFERROR('Investimentos'!$H15/'Investimentos'!$H$104,0))</f>
        <v/>
      </c>
      <c r="M15" s="8">
        <f>IF('Investimentos'!$A15="","",IFERROR(VLOOKUP('Investimentos'!$A15,'Premissas'!$E$5:$G$8,3,FALSE),""))</f>
        <v/>
      </c>
    </row>
    <row r="16">
      <c r="A16" s="6" t="n"/>
      <c r="B16" s="6" t="n"/>
      <c r="C16" s="11">
        <f>IF('Investimentos'!$A16="","",IFERROR(VLOOKUP('Investimentos'!$A16,'Premissas'!$E$5:$G$8,2,FALSE),""))</f>
        <v/>
      </c>
      <c r="D16" s="6" t="n"/>
      <c r="E16" s="6" t="n"/>
      <c r="F16" s="16" t="n"/>
      <c r="G16" s="44" t="n"/>
      <c r="H16" s="50">
        <f>IF(OR('Investimentos'!$F16="",'Investimentos'!$G16=""),"",'Investimentos'!$F16*'Investimentos'!$G16)</f>
        <v/>
      </c>
      <c r="I16" s="48" t="n"/>
      <c r="J16" s="10">
        <f>IF('Investimentos'!$A16="","",IF('Investimentos'!$H16&gt;0,"Orçado","Pendente"))</f>
        <v/>
      </c>
      <c r="K16" s="6" t="n"/>
      <c r="L16" s="51">
        <f>IF('Investimentos'!$A16="","",IFERROR('Investimentos'!$H16/'Investimentos'!$H$104,0))</f>
        <v/>
      </c>
      <c r="M16" s="10">
        <f>IF('Investimentos'!$A16="","",IFERROR(VLOOKUP('Investimentos'!$A16,'Premissas'!$E$5:$G$8,3,FALSE),""))</f>
        <v/>
      </c>
    </row>
    <row r="17">
      <c r="A17" s="6" t="n"/>
      <c r="B17" s="6" t="n"/>
      <c r="C17" s="9">
        <f>IF('Investimentos'!$A17="","",IFERROR(VLOOKUP('Investimentos'!$A17,'Premissas'!$E$5:$G$8,2,FALSE),""))</f>
        <v/>
      </c>
      <c r="D17" s="6" t="n"/>
      <c r="E17" s="6" t="n"/>
      <c r="F17" s="16" t="n"/>
      <c r="G17" s="44" t="n"/>
      <c r="H17" s="47">
        <f>IF(OR('Investimentos'!$F17="",'Investimentos'!$G17=""),"",'Investimentos'!$F17*'Investimentos'!$G17)</f>
        <v/>
      </c>
      <c r="I17" s="48" t="n"/>
      <c r="J17" s="8">
        <f>IF('Investimentos'!$A17="","",IF('Investimentos'!$H17&gt;0,"Orçado","Pendente"))</f>
        <v/>
      </c>
      <c r="K17" s="6" t="n"/>
      <c r="L17" s="49">
        <f>IF('Investimentos'!$A17="","",IFERROR('Investimentos'!$H17/'Investimentos'!$H$104,0))</f>
        <v/>
      </c>
      <c r="M17" s="8">
        <f>IF('Investimentos'!$A17="","",IFERROR(VLOOKUP('Investimentos'!$A17,'Premissas'!$E$5:$G$8,3,FALSE),""))</f>
        <v/>
      </c>
    </row>
    <row r="18">
      <c r="A18" s="6" t="n"/>
      <c r="B18" s="6" t="n"/>
      <c r="C18" s="11">
        <f>IF('Investimentos'!$A18="","",IFERROR(VLOOKUP('Investimentos'!$A18,'Premissas'!$E$5:$G$8,2,FALSE),""))</f>
        <v/>
      </c>
      <c r="D18" s="6" t="n"/>
      <c r="E18" s="6" t="n"/>
      <c r="F18" s="16" t="n"/>
      <c r="G18" s="44" t="n"/>
      <c r="H18" s="50">
        <f>IF(OR('Investimentos'!$F18="",'Investimentos'!$G18=""),"",'Investimentos'!$F18*'Investimentos'!$G18)</f>
        <v/>
      </c>
      <c r="I18" s="48" t="n"/>
      <c r="J18" s="10">
        <f>IF('Investimentos'!$A18="","",IF('Investimentos'!$H18&gt;0,"Orçado","Pendente"))</f>
        <v/>
      </c>
      <c r="K18" s="6" t="n"/>
      <c r="L18" s="51">
        <f>IF('Investimentos'!$A18="","",IFERROR('Investimentos'!$H18/'Investimentos'!$H$104,0))</f>
        <v/>
      </c>
      <c r="M18" s="10">
        <f>IF('Investimentos'!$A18="","",IFERROR(VLOOKUP('Investimentos'!$A18,'Premissas'!$E$5:$G$8,3,FALSE),""))</f>
        <v/>
      </c>
    </row>
    <row r="19">
      <c r="A19" s="6" t="n"/>
      <c r="B19" s="6" t="n"/>
      <c r="C19" s="9">
        <f>IF('Investimentos'!$A19="","",IFERROR(VLOOKUP('Investimentos'!$A19,'Premissas'!$E$5:$G$8,2,FALSE),""))</f>
        <v/>
      </c>
      <c r="D19" s="6" t="n"/>
      <c r="E19" s="6" t="n"/>
      <c r="F19" s="16" t="n"/>
      <c r="G19" s="44" t="n"/>
      <c r="H19" s="47">
        <f>IF(OR('Investimentos'!$F19="",'Investimentos'!$G19=""),"",'Investimentos'!$F19*'Investimentos'!$G19)</f>
        <v/>
      </c>
      <c r="I19" s="48" t="n"/>
      <c r="J19" s="8">
        <f>IF('Investimentos'!$A19="","",IF('Investimentos'!$H19&gt;0,"Orçado","Pendente"))</f>
        <v/>
      </c>
      <c r="K19" s="6" t="n"/>
      <c r="L19" s="49">
        <f>IF('Investimentos'!$A19="","",IFERROR('Investimentos'!$H19/'Investimentos'!$H$104,0))</f>
        <v/>
      </c>
      <c r="M19" s="8">
        <f>IF('Investimentos'!$A19="","",IFERROR(VLOOKUP('Investimentos'!$A19,'Premissas'!$E$5:$G$8,3,FALSE),""))</f>
        <v/>
      </c>
    </row>
    <row r="20">
      <c r="A20" s="6" t="n"/>
      <c r="B20" s="6" t="n"/>
      <c r="C20" s="11">
        <f>IF('Investimentos'!$A20="","",IFERROR(VLOOKUP('Investimentos'!$A20,'Premissas'!$E$5:$G$8,2,FALSE),""))</f>
        <v/>
      </c>
      <c r="D20" s="6" t="n"/>
      <c r="E20" s="6" t="n"/>
      <c r="F20" s="16" t="n"/>
      <c r="G20" s="44" t="n"/>
      <c r="H20" s="50">
        <f>IF(OR('Investimentos'!$F20="",'Investimentos'!$G20=""),"",'Investimentos'!$F20*'Investimentos'!$G20)</f>
        <v/>
      </c>
      <c r="I20" s="48" t="n"/>
      <c r="J20" s="10">
        <f>IF('Investimentos'!$A20="","",IF('Investimentos'!$H20&gt;0,"Orçado","Pendente"))</f>
        <v/>
      </c>
      <c r="K20" s="6" t="n"/>
      <c r="L20" s="51">
        <f>IF('Investimentos'!$A20="","",IFERROR('Investimentos'!$H20/'Investimentos'!$H$104,0))</f>
        <v/>
      </c>
      <c r="M20" s="10">
        <f>IF('Investimentos'!$A20="","",IFERROR(VLOOKUP('Investimentos'!$A20,'Premissas'!$E$5:$G$8,3,FALSE),""))</f>
        <v/>
      </c>
    </row>
    <row r="21">
      <c r="A21" s="6" t="n"/>
      <c r="B21" s="6" t="n"/>
      <c r="C21" s="9">
        <f>IF('Investimentos'!$A21="","",IFERROR(VLOOKUP('Investimentos'!$A21,'Premissas'!$E$5:$G$8,2,FALSE),""))</f>
        <v/>
      </c>
      <c r="D21" s="6" t="n"/>
      <c r="E21" s="6" t="n"/>
      <c r="F21" s="16" t="n"/>
      <c r="G21" s="44" t="n"/>
      <c r="H21" s="47">
        <f>IF(OR('Investimentos'!$F21="",'Investimentos'!$G21=""),"",'Investimentos'!$F21*'Investimentos'!$G21)</f>
        <v/>
      </c>
      <c r="I21" s="48" t="n"/>
      <c r="J21" s="8">
        <f>IF('Investimentos'!$A21="","",IF('Investimentos'!$H21&gt;0,"Orçado","Pendente"))</f>
        <v/>
      </c>
      <c r="K21" s="6" t="n"/>
      <c r="L21" s="49">
        <f>IF('Investimentos'!$A21="","",IFERROR('Investimentos'!$H21/'Investimentos'!$H$104,0))</f>
        <v/>
      </c>
      <c r="M21" s="8">
        <f>IF('Investimentos'!$A21="","",IFERROR(VLOOKUP('Investimentos'!$A21,'Premissas'!$E$5:$G$8,3,FALSE),""))</f>
        <v/>
      </c>
    </row>
    <row r="22">
      <c r="A22" s="6" t="n"/>
      <c r="B22" s="6" t="n"/>
      <c r="C22" s="11">
        <f>IF('Investimentos'!$A22="","",IFERROR(VLOOKUP('Investimentos'!$A22,'Premissas'!$E$5:$G$8,2,FALSE),""))</f>
        <v/>
      </c>
      <c r="D22" s="6" t="n"/>
      <c r="E22" s="6" t="n"/>
      <c r="F22" s="16" t="n"/>
      <c r="G22" s="44" t="n"/>
      <c r="H22" s="50">
        <f>IF(OR('Investimentos'!$F22="",'Investimentos'!$G22=""),"",'Investimentos'!$F22*'Investimentos'!$G22)</f>
        <v/>
      </c>
      <c r="I22" s="48" t="n"/>
      <c r="J22" s="10">
        <f>IF('Investimentos'!$A22="","",IF('Investimentos'!$H22&gt;0,"Orçado","Pendente"))</f>
        <v/>
      </c>
      <c r="K22" s="6" t="n"/>
      <c r="L22" s="51">
        <f>IF('Investimentos'!$A22="","",IFERROR('Investimentos'!$H22/'Investimentos'!$H$104,0))</f>
        <v/>
      </c>
      <c r="M22" s="10">
        <f>IF('Investimentos'!$A22="","",IFERROR(VLOOKUP('Investimentos'!$A22,'Premissas'!$E$5:$G$8,3,FALSE),""))</f>
        <v/>
      </c>
    </row>
    <row r="23">
      <c r="A23" s="6" t="n"/>
      <c r="B23" s="6" t="n"/>
      <c r="C23" s="9">
        <f>IF('Investimentos'!$A23="","",IFERROR(VLOOKUP('Investimentos'!$A23,'Premissas'!$E$5:$G$8,2,FALSE),""))</f>
        <v/>
      </c>
      <c r="D23" s="6" t="n"/>
      <c r="E23" s="6" t="n"/>
      <c r="F23" s="16" t="n"/>
      <c r="G23" s="44" t="n"/>
      <c r="H23" s="47">
        <f>IF(OR('Investimentos'!$F23="",'Investimentos'!$G23=""),"",'Investimentos'!$F23*'Investimentos'!$G23)</f>
        <v/>
      </c>
      <c r="I23" s="48" t="n"/>
      <c r="J23" s="8">
        <f>IF('Investimentos'!$A23="","",IF('Investimentos'!$H23&gt;0,"Orçado","Pendente"))</f>
        <v/>
      </c>
      <c r="K23" s="6" t="n"/>
      <c r="L23" s="49">
        <f>IF('Investimentos'!$A23="","",IFERROR('Investimentos'!$H23/'Investimentos'!$H$104,0))</f>
        <v/>
      </c>
      <c r="M23" s="8">
        <f>IF('Investimentos'!$A23="","",IFERROR(VLOOKUP('Investimentos'!$A23,'Premissas'!$E$5:$G$8,3,FALSE),""))</f>
        <v/>
      </c>
    </row>
    <row r="24">
      <c r="A24" s="6" t="n"/>
      <c r="B24" s="6" t="n"/>
      <c r="C24" s="11">
        <f>IF('Investimentos'!$A24="","",IFERROR(VLOOKUP('Investimentos'!$A24,'Premissas'!$E$5:$G$8,2,FALSE),""))</f>
        <v/>
      </c>
      <c r="D24" s="6" t="n"/>
      <c r="E24" s="6" t="n"/>
      <c r="F24" s="16" t="n"/>
      <c r="G24" s="44" t="n"/>
      <c r="H24" s="50">
        <f>IF(OR('Investimentos'!$F24="",'Investimentos'!$G24=""),"",'Investimentos'!$F24*'Investimentos'!$G24)</f>
        <v/>
      </c>
      <c r="I24" s="48" t="n"/>
      <c r="J24" s="10">
        <f>IF('Investimentos'!$A24="","",IF('Investimentos'!$H24&gt;0,"Orçado","Pendente"))</f>
        <v/>
      </c>
      <c r="K24" s="6" t="n"/>
      <c r="L24" s="51">
        <f>IF('Investimentos'!$A24="","",IFERROR('Investimentos'!$H24/'Investimentos'!$H$104,0))</f>
        <v/>
      </c>
      <c r="M24" s="10">
        <f>IF('Investimentos'!$A24="","",IFERROR(VLOOKUP('Investimentos'!$A24,'Premissas'!$E$5:$G$8,3,FALSE),""))</f>
        <v/>
      </c>
    </row>
    <row r="25">
      <c r="A25" s="6" t="n"/>
      <c r="B25" s="6" t="n"/>
      <c r="C25" s="9">
        <f>IF('Investimentos'!$A25="","",IFERROR(VLOOKUP('Investimentos'!$A25,'Premissas'!$E$5:$G$8,2,FALSE),""))</f>
        <v/>
      </c>
      <c r="D25" s="6" t="n"/>
      <c r="E25" s="6" t="n"/>
      <c r="F25" s="16" t="n"/>
      <c r="G25" s="44" t="n"/>
      <c r="H25" s="47">
        <f>IF(OR('Investimentos'!$F25="",'Investimentos'!$G25=""),"",'Investimentos'!$F25*'Investimentos'!$G25)</f>
        <v/>
      </c>
      <c r="I25" s="48" t="n"/>
      <c r="J25" s="8">
        <f>IF('Investimentos'!$A25="","",IF('Investimentos'!$H25&gt;0,"Orçado","Pendente"))</f>
        <v/>
      </c>
      <c r="K25" s="6" t="n"/>
      <c r="L25" s="49">
        <f>IF('Investimentos'!$A25="","",IFERROR('Investimentos'!$H25/'Investimentos'!$H$104,0))</f>
        <v/>
      </c>
      <c r="M25" s="8">
        <f>IF('Investimentos'!$A25="","",IFERROR(VLOOKUP('Investimentos'!$A25,'Premissas'!$E$5:$G$8,3,FALSE),""))</f>
        <v/>
      </c>
    </row>
    <row r="26">
      <c r="A26" s="6" t="n"/>
      <c r="B26" s="6" t="n"/>
      <c r="C26" s="11">
        <f>IF('Investimentos'!$A26="","",IFERROR(VLOOKUP('Investimentos'!$A26,'Premissas'!$E$5:$G$8,2,FALSE),""))</f>
        <v/>
      </c>
      <c r="D26" s="6" t="n"/>
      <c r="E26" s="6" t="n"/>
      <c r="F26" s="16" t="n"/>
      <c r="G26" s="44" t="n"/>
      <c r="H26" s="50">
        <f>IF(OR('Investimentos'!$F26="",'Investimentos'!$G26=""),"",'Investimentos'!$F26*'Investimentos'!$G26)</f>
        <v/>
      </c>
      <c r="I26" s="48" t="n"/>
      <c r="J26" s="10">
        <f>IF('Investimentos'!$A26="","",IF('Investimentos'!$H26&gt;0,"Orçado","Pendente"))</f>
        <v/>
      </c>
      <c r="K26" s="6" t="n"/>
      <c r="L26" s="51">
        <f>IF('Investimentos'!$A26="","",IFERROR('Investimentos'!$H26/'Investimentos'!$H$104,0))</f>
        <v/>
      </c>
      <c r="M26" s="10">
        <f>IF('Investimentos'!$A26="","",IFERROR(VLOOKUP('Investimentos'!$A26,'Premissas'!$E$5:$G$8,3,FALSE),""))</f>
        <v/>
      </c>
    </row>
    <row r="27">
      <c r="A27" s="6" t="n"/>
      <c r="B27" s="6" t="n"/>
      <c r="C27" s="9">
        <f>IF('Investimentos'!$A27="","",IFERROR(VLOOKUP('Investimentos'!$A27,'Premissas'!$E$5:$G$8,2,FALSE),""))</f>
        <v/>
      </c>
      <c r="D27" s="6" t="n"/>
      <c r="E27" s="6" t="n"/>
      <c r="F27" s="16" t="n"/>
      <c r="G27" s="44" t="n"/>
      <c r="H27" s="47">
        <f>IF(OR('Investimentos'!$F27="",'Investimentos'!$G27=""),"",'Investimentos'!$F27*'Investimentos'!$G27)</f>
        <v/>
      </c>
      <c r="I27" s="48" t="n"/>
      <c r="J27" s="8">
        <f>IF('Investimentos'!$A27="","",IF('Investimentos'!$H27&gt;0,"Orçado","Pendente"))</f>
        <v/>
      </c>
      <c r="K27" s="6" t="n"/>
      <c r="L27" s="49">
        <f>IF('Investimentos'!$A27="","",IFERROR('Investimentos'!$H27/'Investimentos'!$H$104,0))</f>
        <v/>
      </c>
      <c r="M27" s="8">
        <f>IF('Investimentos'!$A27="","",IFERROR(VLOOKUP('Investimentos'!$A27,'Premissas'!$E$5:$G$8,3,FALSE),""))</f>
        <v/>
      </c>
    </row>
    <row r="28">
      <c r="A28" s="6" t="n"/>
      <c r="B28" s="6" t="n"/>
      <c r="C28" s="11">
        <f>IF('Investimentos'!$A28="","",IFERROR(VLOOKUP('Investimentos'!$A28,'Premissas'!$E$5:$G$8,2,FALSE),""))</f>
        <v/>
      </c>
      <c r="D28" s="6" t="n"/>
      <c r="E28" s="6" t="n"/>
      <c r="F28" s="16" t="n"/>
      <c r="G28" s="44" t="n"/>
      <c r="H28" s="50">
        <f>IF(OR('Investimentos'!$F28="",'Investimentos'!$G28=""),"",'Investimentos'!$F28*'Investimentos'!$G28)</f>
        <v/>
      </c>
      <c r="I28" s="48" t="n"/>
      <c r="J28" s="10">
        <f>IF('Investimentos'!$A28="","",IF('Investimentos'!$H28&gt;0,"Orçado","Pendente"))</f>
        <v/>
      </c>
      <c r="K28" s="6" t="n"/>
      <c r="L28" s="51">
        <f>IF('Investimentos'!$A28="","",IFERROR('Investimentos'!$H28/'Investimentos'!$H$104,0))</f>
        <v/>
      </c>
      <c r="M28" s="10">
        <f>IF('Investimentos'!$A28="","",IFERROR(VLOOKUP('Investimentos'!$A28,'Premissas'!$E$5:$G$8,3,FALSE),""))</f>
        <v/>
      </c>
    </row>
    <row r="29">
      <c r="A29" s="6" t="n"/>
      <c r="B29" s="6" t="n"/>
      <c r="C29" s="9">
        <f>IF('Investimentos'!$A29="","",IFERROR(VLOOKUP('Investimentos'!$A29,'Premissas'!$E$5:$G$8,2,FALSE),""))</f>
        <v/>
      </c>
      <c r="D29" s="6" t="n"/>
      <c r="E29" s="6" t="n"/>
      <c r="F29" s="16" t="n"/>
      <c r="G29" s="44" t="n"/>
      <c r="H29" s="47">
        <f>IF(OR('Investimentos'!$F29="",'Investimentos'!$G29=""),"",'Investimentos'!$F29*'Investimentos'!$G29)</f>
        <v/>
      </c>
      <c r="I29" s="48" t="n"/>
      <c r="J29" s="8">
        <f>IF('Investimentos'!$A29="","",IF('Investimentos'!$H29&gt;0,"Orçado","Pendente"))</f>
        <v/>
      </c>
      <c r="K29" s="6" t="n"/>
      <c r="L29" s="49">
        <f>IF('Investimentos'!$A29="","",IFERROR('Investimentos'!$H29/'Investimentos'!$H$104,0))</f>
        <v/>
      </c>
      <c r="M29" s="8">
        <f>IF('Investimentos'!$A29="","",IFERROR(VLOOKUP('Investimentos'!$A29,'Premissas'!$E$5:$G$8,3,FALSE),""))</f>
        <v/>
      </c>
    </row>
    <row r="30">
      <c r="A30" s="6" t="n"/>
      <c r="B30" s="6" t="n"/>
      <c r="C30" s="11">
        <f>IF('Investimentos'!$A30="","",IFERROR(VLOOKUP('Investimentos'!$A30,'Premissas'!$E$5:$G$8,2,FALSE),""))</f>
        <v/>
      </c>
      <c r="D30" s="6" t="n"/>
      <c r="E30" s="6" t="n"/>
      <c r="F30" s="16" t="n"/>
      <c r="G30" s="44" t="n"/>
      <c r="H30" s="50">
        <f>IF(OR('Investimentos'!$F30="",'Investimentos'!$G30=""),"",'Investimentos'!$F30*'Investimentos'!$G30)</f>
        <v/>
      </c>
      <c r="I30" s="48" t="n"/>
      <c r="J30" s="10">
        <f>IF('Investimentos'!$A30="","",IF('Investimentos'!$H30&gt;0,"Orçado","Pendente"))</f>
        <v/>
      </c>
      <c r="K30" s="6" t="n"/>
      <c r="L30" s="51">
        <f>IF('Investimentos'!$A30="","",IFERROR('Investimentos'!$H30/'Investimentos'!$H$104,0))</f>
        <v/>
      </c>
      <c r="M30" s="10">
        <f>IF('Investimentos'!$A30="","",IFERROR(VLOOKUP('Investimentos'!$A30,'Premissas'!$E$5:$G$8,3,FALSE),""))</f>
        <v/>
      </c>
    </row>
    <row r="31">
      <c r="A31" s="6" t="n"/>
      <c r="B31" s="6" t="n"/>
      <c r="C31" s="9">
        <f>IF('Investimentos'!$A31="","",IFERROR(VLOOKUP('Investimentos'!$A31,'Premissas'!$E$5:$G$8,2,FALSE),""))</f>
        <v/>
      </c>
      <c r="D31" s="6" t="n"/>
      <c r="E31" s="6" t="n"/>
      <c r="F31" s="16" t="n"/>
      <c r="G31" s="44" t="n"/>
      <c r="H31" s="47">
        <f>IF(OR('Investimentos'!$F31="",'Investimentos'!$G31=""),"",'Investimentos'!$F31*'Investimentos'!$G31)</f>
        <v/>
      </c>
      <c r="I31" s="48" t="n"/>
      <c r="J31" s="8">
        <f>IF('Investimentos'!$A31="","",IF('Investimentos'!$H31&gt;0,"Orçado","Pendente"))</f>
        <v/>
      </c>
      <c r="K31" s="6" t="n"/>
      <c r="L31" s="49">
        <f>IF('Investimentos'!$A31="","",IFERROR('Investimentos'!$H31/'Investimentos'!$H$104,0))</f>
        <v/>
      </c>
      <c r="M31" s="8">
        <f>IF('Investimentos'!$A31="","",IFERROR(VLOOKUP('Investimentos'!$A31,'Premissas'!$E$5:$G$8,3,FALSE),""))</f>
        <v/>
      </c>
    </row>
    <row r="32">
      <c r="A32" s="6" t="n"/>
      <c r="B32" s="6" t="n"/>
      <c r="C32" s="11">
        <f>IF('Investimentos'!$A32="","",IFERROR(VLOOKUP('Investimentos'!$A32,'Premissas'!$E$5:$G$8,2,FALSE),""))</f>
        <v/>
      </c>
      <c r="D32" s="6" t="n"/>
      <c r="E32" s="6" t="n"/>
      <c r="F32" s="16" t="n"/>
      <c r="G32" s="44" t="n"/>
      <c r="H32" s="50">
        <f>IF(OR('Investimentos'!$F32="",'Investimentos'!$G32=""),"",'Investimentos'!$F32*'Investimentos'!$G32)</f>
        <v/>
      </c>
      <c r="I32" s="48" t="n"/>
      <c r="J32" s="10">
        <f>IF('Investimentos'!$A32="","",IF('Investimentos'!$H32&gt;0,"Orçado","Pendente"))</f>
        <v/>
      </c>
      <c r="K32" s="6" t="n"/>
      <c r="L32" s="51">
        <f>IF('Investimentos'!$A32="","",IFERROR('Investimentos'!$H32/'Investimentos'!$H$104,0))</f>
        <v/>
      </c>
      <c r="M32" s="10">
        <f>IF('Investimentos'!$A32="","",IFERROR(VLOOKUP('Investimentos'!$A32,'Premissas'!$E$5:$G$8,3,FALSE),""))</f>
        <v/>
      </c>
    </row>
    <row r="33">
      <c r="A33" s="6" t="n"/>
      <c r="B33" s="6" t="n"/>
      <c r="C33" s="9">
        <f>IF('Investimentos'!$A33="","",IFERROR(VLOOKUP('Investimentos'!$A33,'Premissas'!$E$5:$G$8,2,FALSE),""))</f>
        <v/>
      </c>
      <c r="D33" s="6" t="n"/>
      <c r="E33" s="6" t="n"/>
      <c r="F33" s="16" t="n"/>
      <c r="G33" s="44" t="n"/>
      <c r="H33" s="47">
        <f>IF(OR('Investimentos'!$F33="",'Investimentos'!$G33=""),"",'Investimentos'!$F33*'Investimentos'!$G33)</f>
        <v/>
      </c>
      <c r="I33" s="48" t="n"/>
      <c r="J33" s="8">
        <f>IF('Investimentos'!$A33="","",IF('Investimentos'!$H33&gt;0,"Orçado","Pendente"))</f>
        <v/>
      </c>
      <c r="K33" s="6" t="n"/>
      <c r="L33" s="49">
        <f>IF('Investimentos'!$A33="","",IFERROR('Investimentos'!$H33/'Investimentos'!$H$104,0))</f>
        <v/>
      </c>
      <c r="M33" s="8">
        <f>IF('Investimentos'!$A33="","",IFERROR(VLOOKUP('Investimentos'!$A33,'Premissas'!$E$5:$G$8,3,FALSE),""))</f>
        <v/>
      </c>
    </row>
    <row r="34">
      <c r="A34" s="6" t="n"/>
      <c r="B34" s="6" t="n"/>
      <c r="C34" s="11">
        <f>IF('Investimentos'!$A34="","",IFERROR(VLOOKUP('Investimentos'!$A34,'Premissas'!$E$5:$G$8,2,FALSE),""))</f>
        <v/>
      </c>
      <c r="D34" s="6" t="n"/>
      <c r="E34" s="6" t="n"/>
      <c r="F34" s="16" t="n"/>
      <c r="G34" s="44" t="n"/>
      <c r="H34" s="50">
        <f>IF(OR('Investimentos'!$F34="",'Investimentos'!$G34=""),"",'Investimentos'!$F34*'Investimentos'!$G34)</f>
        <v/>
      </c>
      <c r="I34" s="48" t="n"/>
      <c r="J34" s="10">
        <f>IF('Investimentos'!$A34="","",IF('Investimentos'!$H34&gt;0,"Orçado","Pendente"))</f>
        <v/>
      </c>
      <c r="K34" s="6" t="n"/>
      <c r="L34" s="51">
        <f>IF('Investimentos'!$A34="","",IFERROR('Investimentos'!$H34/'Investimentos'!$H$104,0))</f>
        <v/>
      </c>
      <c r="M34" s="10">
        <f>IF('Investimentos'!$A34="","",IFERROR(VLOOKUP('Investimentos'!$A34,'Premissas'!$E$5:$G$8,3,FALSE),""))</f>
        <v/>
      </c>
    </row>
    <row r="35">
      <c r="A35" s="6" t="n"/>
      <c r="B35" s="6" t="n"/>
      <c r="C35" s="9">
        <f>IF('Investimentos'!$A35="","",IFERROR(VLOOKUP('Investimentos'!$A35,'Premissas'!$E$5:$G$8,2,FALSE),""))</f>
        <v/>
      </c>
      <c r="D35" s="6" t="n"/>
      <c r="E35" s="6" t="n"/>
      <c r="F35" s="16" t="n"/>
      <c r="G35" s="44" t="n"/>
      <c r="H35" s="47">
        <f>IF(OR('Investimentos'!$F35="",'Investimentos'!$G35=""),"",'Investimentos'!$F35*'Investimentos'!$G35)</f>
        <v/>
      </c>
      <c r="I35" s="48" t="n"/>
      <c r="J35" s="8">
        <f>IF('Investimentos'!$A35="","",IF('Investimentos'!$H35&gt;0,"Orçado","Pendente"))</f>
        <v/>
      </c>
      <c r="K35" s="6" t="n"/>
      <c r="L35" s="49">
        <f>IF('Investimentos'!$A35="","",IFERROR('Investimentos'!$H35/'Investimentos'!$H$104,0))</f>
        <v/>
      </c>
      <c r="M35" s="8">
        <f>IF('Investimentos'!$A35="","",IFERROR(VLOOKUP('Investimentos'!$A35,'Premissas'!$E$5:$G$8,3,FALSE),""))</f>
        <v/>
      </c>
    </row>
    <row r="36">
      <c r="A36" s="6" t="n"/>
      <c r="B36" s="6" t="n"/>
      <c r="C36" s="11">
        <f>IF('Investimentos'!$A36="","",IFERROR(VLOOKUP('Investimentos'!$A36,'Premissas'!$E$5:$G$8,2,FALSE),""))</f>
        <v/>
      </c>
      <c r="D36" s="6" t="n"/>
      <c r="E36" s="6" t="n"/>
      <c r="F36" s="16" t="n"/>
      <c r="G36" s="44" t="n"/>
      <c r="H36" s="50">
        <f>IF(OR('Investimentos'!$F36="",'Investimentos'!$G36=""),"",'Investimentos'!$F36*'Investimentos'!$G36)</f>
        <v/>
      </c>
      <c r="I36" s="48" t="n"/>
      <c r="J36" s="10">
        <f>IF('Investimentos'!$A36="","",IF('Investimentos'!$H36&gt;0,"Orçado","Pendente"))</f>
        <v/>
      </c>
      <c r="K36" s="6" t="n"/>
      <c r="L36" s="51">
        <f>IF('Investimentos'!$A36="","",IFERROR('Investimentos'!$H36/'Investimentos'!$H$104,0))</f>
        <v/>
      </c>
      <c r="M36" s="10">
        <f>IF('Investimentos'!$A36="","",IFERROR(VLOOKUP('Investimentos'!$A36,'Premissas'!$E$5:$G$8,3,FALSE),""))</f>
        <v/>
      </c>
    </row>
    <row r="37">
      <c r="A37" s="6" t="n"/>
      <c r="B37" s="6" t="n"/>
      <c r="C37" s="9">
        <f>IF('Investimentos'!$A37="","",IFERROR(VLOOKUP('Investimentos'!$A37,'Premissas'!$E$5:$G$8,2,FALSE),""))</f>
        <v/>
      </c>
      <c r="D37" s="6" t="n"/>
      <c r="E37" s="6" t="n"/>
      <c r="F37" s="16" t="n"/>
      <c r="G37" s="44" t="n"/>
      <c r="H37" s="47">
        <f>IF(OR('Investimentos'!$F37="",'Investimentos'!$G37=""),"",'Investimentos'!$F37*'Investimentos'!$G37)</f>
        <v/>
      </c>
      <c r="I37" s="48" t="n"/>
      <c r="J37" s="8">
        <f>IF('Investimentos'!$A37="","",IF('Investimentos'!$H37&gt;0,"Orçado","Pendente"))</f>
        <v/>
      </c>
      <c r="K37" s="6" t="n"/>
      <c r="L37" s="49">
        <f>IF('Investimentos'!$A37="","",IFERROR('Investimentos'!$H37/'Investimentos'!$H$104,0))</f>
        <v/>
      </c>
      <c r="M37" s="8">
        <f>IF('Investimentos'!$A37="","",IFERROR(VLOOKUP('Investimentos'!$A37,'Premissas'!$E$5:$G$8,3,FALSE),""))</f>
        <v/>
      </c>
    </row>
    <row r="38">
      <c r="A38" s="6" t="n"/>
      <c r="B38" s="6" t="n"/>
      <c r="C38" s="11">
        <f>IF('Investimentos'!$A38="","",IFERROR(VLOOKUP('Investimentos'!$A38,'Premissas'!$E$5:$G$8,2,FALSE),""))</f>
        <v/>
      </c>
      <c r="D38" s="6" t="n"/>
      <c r="E38" s="6" t="n"/>
      <c r="F38" s="16" t="n"/>
      <c r="G38" s="44" t="n"/>
      <c r="H38" s="50">
        <f>IF(OR('Investimentos'!$F38="",'Investimentos'!$G38=""),"",'Investimentos'!$F38*'Investimentos'!$G38)</f>
        <v/>
      </c>
      <c r="I38" s="48" t="n"/>
      <c r="J38" s="10">
        <f>IF('Investimentos'!$A38="","",IF('Investimentos'!$H38&gt;0,"Orçado","Pendente"))</f>
        <v/>
      </c>
      <c r="K38" s="6" t="n"/>
      <c r="L38" s="51">
        <f>IF('Investimentos'!$A38="","",IFERROR('Investimentos'!$H38/'Investimentos'!$H$104,0))</f>
        <v/>
      </c>
      <c r="M38" s="10">
        <f>IF('Investimentos'!$A38="","",IFERROR(VLOOKUP('Investimentos'!$A38,'Premissas'!$E$5:$G$8,3,FALSE),""))</f>
        <v/>
      </c>
    </row>
    <row r="39">
      <c r="A39" s="6" t="n"/>
      <c r="B39" s="6" t="n"/>
      <c r="C39" s="9">
        <f>IF('Investimentos'!$A39="","",IFERROR(VLOOKUP('Investimentos'!$A39,'Premissas'!$E$5:$G$8,2,FALSE),""))</f>
        <v/>
      </c>
      <c r="D39" s="6" t="n"/>
      <c r="E39" s="6" t="n"/>
      <c r="F39" s="16" t="n"/>
      <c r="G39" s="44" t="n"/>
      <c r="H39" s="47">
        <f>IF(OR('Investimentos'!$F39="",'Investimentos'!$G39=""),"",'Investimentos'!$F39*'Investimentos'!$G39)</f>
        <v/>
      </c>
      <c r="I39" s="48" t="n"/>
      <c r="J39" s="8">
        <f>IF('Investimentos'!$A39="","",IF('Investimentos'!$H39&gt;0,"Orçado","Pendente"))</f>
        <v/>
      </c>
      <c r="K39" s="6" t="n"/>
      <c r="L39" s="49">
        <f>IF('Investimentos'!$A39="","",IFERROR('Investimentos'!$H39/'Investimentos'!$H$104,0))</f>
        <v/>
      </c>
      <c r="M39" s="8">
        <f>IF('Investimentos'!$A39="","",IFERROR(VLOOKUP('Investimentos'!$A39,'Premissas'!$E$5:$G$8,3,FALSE),""))</f>
        <v/>
      </c>
    </row>
    <row r="40">
      <c r="A40" s="6" t="n"/>
      <c r="B40" s="6" t="n"/>
      <c r="C40" s="11">
        <f>IF('Investimentos'!$A40="","",IFERROR(VLOOKUP('Investimentos'!$A40,'Premissas'!$E$5:$G$8,2,FALSE),""))</f>
        <v/>
      </c>
      <c r="D40" s="6" t="n"/>
      <c r="E40" s="6" t="n"/>
      <c r="F40" s="16" t="n"/>
      <c r="G40" s="44" t="n"/>
      <c r="H40" s="50">
        <f>IF(OR('Investimentos'!$F40="",'Investimentos'!$G40=""),"",'Investimentos'!$F40*'Investimentos'!$G40)</f>
        <v/>
      </c>
      <c r="I40" s="48" t="n"/>
      <c r="J40" s="10">
        <f>IF('Investimentos'!$A40="","",IF('Investimentos'!$H40&gt;0,"Orçado","Pendente"))</f>
        <v/>
      </c>
      <c r="K40" s="6" t="n"/>
      <c r="L40" s="51">
        <f>IF('Investimentos'!$A40="","",IFERROR('Investimentos'!$H40/'Investimentos'!$H$104,0))</f>
        <v/>
      </c>
      <c r="M40" s="10">
        <f>IF('Investimentos'!$A40="","",IFERROR(VLOOKUP('Investimentos'!$A40,'Premissas'!$E$5:$G$8,3,FALSE),""))</f>
        <v/>
      </c>
    </row>
    <row r="41">
      <c r="A41" s="6" t="n"/>
      <c r="B41" s="6" t="n"/>
      <c r="C41" s="9">
        <f>IF('Investimentos'!$A41="","",IFERROR(VLOOKUP('Investimentos'!$A41,'Premissas'!$E$5:$G$8,2,FALSE),""))</f>
        <v/>
      </c>
      <c r="D41" s="6" t="n"/>
      <c r="E41" s="6" t="n"/>
      <c r="F41" s="16" t="n"/>
      <c r="G41" s="44" t="n"/>
      <c r="H41" s="47">
        <f>IF(OR('Investimentos'!$F41="",'Investimentos'!$G41=""),"",'Investimentos'!$F41*'Investimentos'!$G41)</f>
        <v/>
      </c>
      <c r="I41" s="48" t="n"/>
      <c r="J41" s="8">
        <f>IF('Investimentos'!$A41="","",IF('Investimentos'!$H41&gt;0,"Orçado","Pendente"))</f>
        <v/>
      </c>
      <c r="K41" s="6" t="n"/>
      <c r="L41" s="49">
        <f>IF('Investimentos'!$A41="","",IFERROR('Investimentos'!$H41/'Investimentos'!$H$104,0))</f>
        <v/>
      </c>
      <c r="M41" s="8">
        <f>IF('Investimentos'!$A41="","",IFERROR(VLOOKUP('Investimentos'!$A41,'Premissas'!$E$5:$G$8,3,FALSE),""))</f>
        <v/>
      </c>
    </row>
    <row r="42">
      <c r="A42" s="6" t="n"/>
      <c r="B42" s="6" t="n"/>
      <c r="C42" s="11">
        <f>IF('Investimentos'!$A42="","",IFERROR(VLOOKUP('Investimentos'!$A42,'Premissas'!$E$5:$G$8,2,FALSE),""))</f>
        <v/>
      </c>
      <c r="D42" s="6" t="n"/>
      <c r="E42" s="6" t="n"/>
      <c r="F42" s="16" t="n"/>
      <c r="G42" s="44" t="n"/>
      <c r="H42" s="50">
        <f>IF(OR('Investimentos'!$F42="",'Investimentos'!$G42=""),"",'Investimentos'!$F42*'Investimentos'!$G42)</f>
        <v/>
      </c>
      <c r="I42" s="48" t="n"/>
      <c r="J42" s="10">
        <f>IF('Investimentos'!$A42="","",IF('Investimentos'!$H42&gt;0,"Orçado","Pendente"))</f>
        <v/>
      </c>
      <c r="K42" s="6" t="n"/>
      <c r="L42" s="51">
        <f>IF('Investimentos'!$A42="","",IFERROR('Investimentos'!$H42/'Investimentos'!$H$104,0))</f>
        <v/>
      </c>
      <c r="M42" s="10">
        <f>IF('Investimentos'!$A42="","",IFERROR(VLOOKUP('Investimentos'!$A42,'Premissas'!$E$5:$G$8,3,FALSE),""))</f>
        <v/>
      </c>
    </row>
    <row r="43">
      <c r="A43" s="6" t="n"/>
      <c r="B43" s="6" t="n"/>
      <c r="C43" s="9">
        <f>IF('Investimentos'!$A43="","",IFERROR(VLOOKUP('Investimentos'!$A43,'Premissas'!$E$5:$G$8,2,FALSE),""))</f>
        <v/>
      </c>
      <c r="D43" s="6" t="n"/>
      <c r="E43" s="6" t="n"/>
      <c r="F43" s="16" t="n"/>
      <c r="G43" s="44" t="n"/>
      <c r="H43" s="47">
        <f>IF(OR('Investimentos'!$F43="",'Investimentos'!$G43=""),"",'Investimentos'!$F43*'Investimentos'!$G43)</f>
        <v/>
      </c>
      <c r="I43" s="48" t="n"/>
      <c r="J43" s="8">
        <f>IF('Investimentos'!$A43="","",IF('Investimentos'!$H43&gt;0,"Orçado","Pendente"))</f>
        <v/>
      </c>
      <c r="K43" s="6" t="n"/>
      <c r="L43" s="49">
        <f>IF('Investimentos'!$A43="","",IFERROR('Investimentos'!$H43/'Investimentos'!$H$104,0))</f>
        <v/>
      </c>
      <c r="M43" s="8">
        <f>IF('Investimentos'!$A43="","",IFERROR(VLOOKUP('Investimentos'!$A43,'Premissas'!$E$5:$G$8,3,FALSE),""))</f>
        <v/>
      </c>
    </row>
    <row r="44">
      <c r="A44" s="6" t="n"/>
      <c r="B44" s="6" t="n"/>
      <c r="C44" s="11">
        <f>IF('Investimentos'!$A44="","",IFERROR(VLOOKUP('Investimentos'!$A44,'Premissas'!$E$5:$G$8,2,FALSE),""))</f>
        <v/>
      </c>
      <c r="D44" s="6" t="n"/>
      <c r="E44" s="6" t="n"/>
      <c r="F44" s="16" t="n"/>
      <c r="G44" s="44" t="n"/>
      <c r="H44" s="50">
        <f>IF(OR('Investimentos'!$F44="",'Investimentos'!$G44=""),"",'Investimentos'!$F44*'Investimentos'!$G44)</f>
        <v/>
      </c>
      <c r="I44" s="48" t="n"/>
      <c r="J44" s="10">
        <f>IF('Investimentos'!$A44="","",IF('Investimentos'!$H44&gt;0,"Orçado","Pendente"))</f>
        <v/>
      </c>
      <c r="K44" s="6" t="n"/>
      <c r="L44" s="51">
        <f>IF('Investimentos'!$A44="","",IFERROR('Investimentos'!$H44/'Investimentos'!$H$104,0))</f>
        <v/>
      </c>
      <c r="M44" s="10">
        <f>IF('Investimentos'!$A44="","",IFERROR(VLOOKUP('Investimentos'!$A44,'Premissas'!$E$5:$G$8,3,FALSE),""))</f>
        <v/>
      </c>
    </row>
    <row r="45">
      <c r="A45" s="6" t="n"/>
      <c r="B45" s="6" t="n"/>
      <c r="C45" s="9">
        <f>IF('Investimentos'!$A45="","",IFERROR(VLOOKUP('Investimentos'!$A45,'Premissas'!$E$5:$G$8,2,FALSE),""))</f>
        <v/>
      </c>
      <c r="D45" s="6" t="n"/>
      <c r="E45" s="6" t="n"/>
      <c r="F45" s="16" t="n"/>
      <c r="G45" s="44" t="n"/>
      <c r="H45" s="47">
        <f>IF(OR('Investimentos'!$F45="",'Investimentos'!$G45=""),"",'Investimentos'!$F45*'Investimentos'!$G45)</f>
        <v/>
      </c>
      <c r="I45" s="48" t="n"/>
      <c r="J45" s="8">
        <f>IF('Investimentos'!$A45="","",IF('Investimentos'!$H45&gt;0,"Orçado","Pendente"))</f>
        <v/>
      </c>
      <c r="K45" s="6" t="n"/>
      <c r="L45" s="49">
        <f>IF('Investimentos'!$A45="","",IFERROR('Investimentos'!$H45/'Investimentos'!$H$104,0))</f>
        <v/>
      </c>
      <c r="M45" s="8">
        <f>IF('Investimentos'!$A45="","",IFERROR(VLOOKUP('Investimentos'!$A45,'Premissas'!$E$5:$G$8,3,FALSE),""))</f>
        <v/>
      </c>
    </row>
    <row r="46">
      <c r="A46" s="6" t="n"/>
      <c r="B46" s="6" t="n"/>
      <c r="C46" s="11">
        <f>IF('Investimentos'!$A46="","",IFERROR(VLOOKUP('Investimentos'!$A46,'Premissas'!$E$5:$G$8,2,FALSE),""))</f>
        <v/>
      </c>
      <c r="D46" s="6" t="n"/>
      <c r="E46" s="6" t="n"/>
      <c r="F46" s="16" t="n"/>
      <c r="G46" s="44" t="n"/>
      <c r="H46" s="50">
        <f>IF(OR('Investimentos'!$F46="",'Investimentos'!$G46=""),"",'Investimentos'!$F46*'Investimentos'!$G46)</f>
        <v/>
      </c>
      <c r="I46" s="48" t="n"/>
      <c r="J46" s="10">
        <f>IF('Investimentos'!$A46="","",IF('Investimentos'!$H46&gt;0,"Orçado","Pendente"))</f>
        <v/>
      </c>
      <c r="K46" s="6" t="n"/>
      <c r="L46" s="51">
        <f>IF('Investimentos'!$A46="","",IFERROR('Investimentos'!$H46/'Investimentos'!$H$104,0))</f>
        <v/>
      </c>
      <c r="M46" s="10">
        <f>IF('Investimentos'!$A46="","",IFERROR(VLOOKUP('Investimentos'!$A46,'Premissas'!$E$5:$G$8,3,FALSE),""))</f>
        <v/>
      </c>
    </row>
    <row r="47">
      <c r="A47" s="6" t="n"/>
      <c r="B47" s="6" t="n"/>
      <c r="C47" s="9">
        <f>IF('Investimentos'!$A47="","",IFERROR(VLOOKUP('Investimentos'!$A47,'Premissas'!$E$5:$G$8,2,FALSE),""))</f>
        <v/>
      </c>
      <c r="D47" s="6" t="n"/>
      <c r="E47" s="6" t="n"/>
      <c r="F47" s="16" t="n"/>
      <c r="G47" s="44" t="n"/>
      <c r="H47" s="47">
        <f>IF(OR('Investimentos'!$F47="",'Investimentos'!$G47=""),"",'Investimentos'!$F47*'Investimentos'!$G47)</f>
        <v/>
      </c>
      <c r="I47" s="48" t="n"/>
      <c r="J47" s="8">
        <f>IF('Investimentos'!$A47="","",IF('Investimentos'!$H47&gt;0,"Orçado","Pendente"))</f>
        <v/>
      </c>
      <c r="K47" s="6" t="n"/>
      <c r="L47" s="49">
        <f>IF('Investimentos'!$A47="","",IFERROR('Investimentos'!$H47/'Investimentos'!$H$104,0))</f>
        <v/>
      </c>
      <c r="M47" s="8">
        <f>IF('Investimentos'!$A47="","",IFERROR(VLOOKUP('Investimentos'!$A47,'Premissas'!$E$5:$G$8,3,FALSE),""))</f>
        <v/>
      </c>
    </row>
    <row r="48">
      <c r="A48" s="6" t="n"/>
      <c r="B48" s="6" t="n"/>
      <c r="C48" s="11">
        <f>IF('Investimentos'!$A48="","",IFERROR(VLOOKUP('Investimentos'!$A48,'Premissas'!$E$5:$G$8,2,FALSE),""))</f>
        <v/>
      </c>
      <c r="D48" s="6" t="n"/>
      <c r="E48" s="6" t="n"/>
      <c r="F48" s="16" t="n"/>
      <c r="G48" s="44" t="n"/>
      <c r="H48" s="50">
        <f>IF(OR('Investimentos'!$F48="",'Investimentos'!$G48=""),"",'Investimentos'!$F48*'Investimentos'!$G48)</f>
        <v/>
      </c>
      <c r="I48" s="48" t="n"/>
      <c r="J48" s="10">
        <f>IF('Investimentos'!$A48="","",IF('Investimentos'!$H48&gt;0,"Orçado","Pendente"))</f>
        <v/>
      </c>
      <c r="K48" s="6" t="n"/>
      <c r="L48" s="51">
        <f>IF('Investimentos'!$A48="","",IFERROR('Investimentos'!$H48/'Investimentos'!$H$104,0))</f>
        <v/>
      </c>
      <c r="M48" s="10">
        <f>IF('Investimentos'!$A48="","",IFERROR(VLOOKUP('Investimentos'!$A48,'Premissas'!$E$5:$G$8,3,FALSE),""))</f>
        <v/>
      </c>
    </row>
    <row r="49">
      <c r="A49" s="6" t="n"/>
      <c r="B49" s="6" t="n"/>
      <c r="C49" s="9">
        <f>IF('Investimentos'!$A49="","",IFERROR(VLOOKUP('Investimentos'!$A49,'Premissas'!$E$5:$G$8,2,FALSE),""))</f>
        <v/>
      </c>
      <c r="D49" s="6" t="n"/>
      <c r="E49" s="6" t="n"/>
      <c r="F49" s="16" t="n"/>
      <c r="G49" s="44" t="n"/>
      <c r="H49" s="47">
        <f>IF(OR('Investimentos'!$F49="",'Investimentos'!$G49=""),"",'Investimentos'!$F49*'Investimentos'!$G49)</f>
        <v/>
      </c>
      <c r="I49" s="48" t="n"/>
      <c r="J49" s="8">
        <f>IF('Investimentos'!$A49="","",IF('Investimentos'!$H49&gt;0,"Orçado","Pendente"))</f>
        <v/>
      </c>
      <c r="K49" s="6" t="n"/>
      <c r="L49" s="49">
        <f>IF('Investimentos'!$A49="","",IFERROR('Investimentos'!$H49/'Investimentos'!$H$104,0))</f>
        <v/>
      </c>
      <c r="M49" s="8">
        <f>IF('Investimentos'!$A49="","",IFERROR(VLOOKUP('Investimentos'!$A49,'Premissas'!$E$5:$G$8,3,FALSE),""))</f>
        <v/>
      </c>
    </row>
    <row r="50">
      <c r="A50" s="6" t="n"/>
      <c r="B50" s="6" t="n"/>
      <c r="C50" s="11">
        <f>IF('Investimentos'!$A50="","",IFERROR(VLOOKUP('Investimentos'!$A50,'Premissas'!$E$5:$G$8,2,FALSE),""))</f>
        <v/>
      </c>
      <c r="D50" s="6" t="n"/>
      <c r="E50" s="6" t="n"/>
      <c r="F50" s="16" t="n"/>
      <c r="G50" s="44" t="n"/>
      <c r="H50" s="50">
        <f>IF(OR('Investimentos'!$F50="",'Investimentos'!$G50=""),"",'Investimentos'!$F50*'Investimentos'!$G50)</f>
        <v/>
      </c>
      <c r="I50" s="48" t="n"/>
      <c r="J50" s="10">
        <f>IF('Investimentos'!$A50="","",IF('Investimentos'!$H50&gt;0,"Orçado","Pendente"))</f>
        <v/>
      </c>
      <c r="K50" s="6" t="n"/>
      <c r="L50" s="51">
        <f>IF('Investimentos'!$A50="","",IFERROR('Investimentos'!$H50/'Investimentos'!$H$104,0))</f>
        <v/>
      </c>
      <c r="M50" s="10">
        <f>IF('Investimentos'!$A50="","",IFERROR(VLOOKUP('Investimentos'!$A50,'Premissas'!$E$5:$G$8,3,FALSE),""))</f>
        <v/>
      </c>
    </row>
    <row r="51">
      <c r="A51" s="6" t="n"/>
      <c r="B51" s="6" t="n"/>
      <c r="C51" s="9">
        <f>IF('Investimentos'!$A51="","",IFERROR(VLOOKUP('Investimentos'!$A51,'Premissas'!$E$5:$G$8,2,FALSE),""))</f>
        <v/>
      </c>
      <c r="D51" s="6" t="n"/>
      <c r="E51" s="6" t="n"/>
      <c r="F51" s="16" t="n"/>
      <c r="G51" s="44" t="n"/>
      <c r="H51" s="47">
        <f>IF(OR('Investimentos'!$F51="",'Investimentos'!$G51=""),"",'Investimentos'!$F51*'Investimentos'!$G51)</f>
        <v/>
      </c>
      <c r="I51" s="48" t="n"/>
      <c r="J51" s="8">
        <f>IF('Investimentos'!$A51="","",IF('Investimentos'!$H51&gt;0,"Orçado","Pendente"))</f>
        <v/>
      </c>
      <c r="K51" s="6" t="n"/>
      <c r="L51" s="49">
        <f>IF('Investimentos'!$A51="","",IFERROR('Investimentos'!$H51/'Investimentos'!$H$104,0))</f>
        <v/>
      </c>
      <c r="M51" s="8">
        <f>IF('Investimentos'!$A51="","",IFERROR(VLOOKUP('Investimentos'!$A51,'Premissas'!$E$5:$G$8,3,FALSE),""))</f>
        <v/>
      </c>
    </row>
    <row r="52">
      <c r="A52" s="6" t="n"/>
      <c r="B52" s="6" t="n"/>
      <c r="C52" s="11">
        <f>IF('Investimentos'!$A52="","",IFERROR(VLOOKUP('Investimentos'!$A52,'Premissas'!$E$5:$G$8,2,FALSE),""))</f>
        <v/>
      </c>
      <c r="D52" s="6" t="n"/>
      <c r="E52" s="6" t="n"/>
      <c r="F52" s="16" t="n"/>
      <c r="G52" s="44" t="n"/>
      <c r="H52" s="50">
        <f>IF(OR('Investimentos'!$F52="",'Investimentos'!$G52=""),"",'Investimentos'!$F52*'Investimentos'!$G52)</f>
        <v/>
      </c>
      <c r="I52" s="48" t="n"/>
      <c r="J52" s="10">
        <f>IF('Investimentos'!$A52="","",IF('Investimentos'!$H52&gt;0,"Orçado","Pendente"))</f>
        <v/>
      </c>
      <c r="K52" s="6" t="n"/>
      <c r="L52" s="51">
        <f>IF('Investimentos'!$A52="","",IFERROR('Investimentos'!$H52/'Investimentos'!$H$104,0))</f>
        <v/>
      </c>
      <c r="M52" s="10">
        <f>IF('Investimentos'!$A52="","",IFERROR(VLOOKUP('Investimentos'!$A52,'Premissas'!$E$5:$G$8,3,FALSE),""))</f>
        <v/>
      </c>
    </row>
    <row r="53">
      <c r="A53" s="6" t="n"/>
      <c r="B53" s="6" t="n"/>
      <c r="C53" s="9">
        <f>IF('Investimentos'!$A53="","",IFERROR(VLOOKUP('Investimentos'!$A53,'Premissas'!$E$5:$G$8,2,FALSE),""))</f>
        <v/>
      </c>
      <c r="D53" s="6" t="n"/>
      <c r="E53" s="6" t="n"/>
      <c r="F53" s="16" t="n"/>
      <c r="G53" s="44" t="n"/>
      <c r="H53" s="47">
        <f>IF(OR('Investimentos'!$F53="",'Investimentos'!$G53=""),"",'Investimentos'!$F53*'Investimentos'!$G53)</f>
        <v/>
      </c>
      <c r="I53" s="48" t="n"/>
      <c r="J53" s="8">
        <f>IF('Investimentos'!$A53="","",IF('Investimentos'!$H53&gt;0,"Orçado","Pendente"))</f>
        <v/>
      </c>
      <c r="K53" s="6" t="n"/>
      <c r="L53" s="49">
        <f>IF('Investimentos'!$A53="","",IFERROR('Investimentos'!$H53/'Investimentos'!$H$104,0))</f>
        <v/>
      </c>
      <c r="M53" s="8">
        <f>IF('Investimentos'!$A53="","",IFERROR(VLOOKUP('Investimentos'!$A53,'Premissas'!$E$5:$G$8,3,FALSE),""))</f>
        <v/>
      </c>
    </row>
    <row r="54">
      <c r="A54" s="6" t="n"/>
      <c r="B54" s="6" t="n"/>
      <c r="C54" s="11">
        <f>IF('Investimentos'!$A54="","",IFERROR(VLOOKUP('Investimentos'!$A54,'Premissas'!$E$5:$G$8,2,FALSE),""))</f>
        <v/>
      </c>
      <c r="D54" s="6" t="n"/>
      <c r="E54" s="6" t="n"/>
      <c r="F54" s="16" t="n"/>
      <c r="G54" s="44" t="n"/>
      <c r="H54" s="50">
        <f>IF(OR('Investimentos'!$F54="",'Investimentos'!$G54=""),"",'Investimentos'!$F54*'Investimentos'!$G54)</f>
        <v/>
      </c>
      <c r="I54" s="48" t="n"/>
      <c r="J54" s="10">
        <f>IF('Investimentos'!$A54="","",IF('Investimentos'!$H54&gt;0,"Orçado","Pendente"))</f>
        <v/>
      </c>
      <c r="K54" s="6" t="n"/>
      <c r="L54" s="51">
        <f>IF('Investimentos'!$A54="","",IFERROR('Investimentos'!$H54/'Investimentos'!$H$104,0))</f>
        <v/>
      </c>
      <c r="M54" s="10">
        <f>IF('Investimentos'!$A54="","",IFERROR(VLOOKUP('Investimentos'!$A54,'Premissas'!$E$5:$G$8,3,FALSE),""))</f>
        <v/>
      </c>
    </row>
    <row r="55">
      <c r="A55" s="6" t="n"/>
      <c r="B55" s="6" t="n"/>
      <c r="C55" s="9">
        <f>IF('Investimentos'!$A55="","",IFERROR(VLOOKUP('Investimentos'!$A55,'Premissas'!$E$5:$G$8,2,FALSE),""))</f>
        <v/>
      </c>
      <c r="D55" s="6" t="n"/>
      <c r="E55" s="6" t="n"/>
      <c r="F55" s="16" t="n"/>
      <c r="G55" s="44" t="n"/>
      <c r="H55" s="47">
        <f>IF(OR('Investimentos'!$F55="",'Investimentos'!$G55=""),"",'Investimentos'!$F55*'Investimentos'!$G55)</f>
        <v/>
      </c>
      <c r="I55" s="48" t="n"/>
      <c r="J55" s="8">
        <f>IF('Investimentos'!$A55="","",IF('Investimentos'!$H55&gt;0,"Orçado","Pendente"))</f>
        <v/>
      </c>
      <c r="K55" s="6" t="n"/>
      <c r="L55" s="49">
        <f>IF('Investimentos'!$A55="","",IFERROR('Investimentos'!$H55/'Investimentos'!$H$104,0))</f>
        <v/>
      </c>
      <c r="M55" s="8">
        <f>IF('Investimentos'!$A55="","",IFERROR(VLOOKUP('Investimentos'!$A55,'Premissas'!$E$5:$G$8,3,FALSE),""))</f>
        <v/>
      </c>
    </row>
    <row r="56">
      <c r="A56" s="6" t="n"/>
      <c r="B56" s="6" t="n"/>
      <c r="C56" s="11">
        <f>IF('Investimentos'!$A56="","",IFERROR(VLOOKUP('Investimentos'!$A56,'Premissas'!$E$5:$G$8,2,FALSE),""))</f>
        <v/>
      </c>
      <c r="D56" s="6" t="n"/>
      <c r="E56" s="6" t="n"/>
      <c r="F56" s="16" t="n"/>
      <c r="G56" s="44" t="n"/>
      <c r="H56" s="50">
        <f>IF(OR('Investimentos'!$F56="",'Investimentos'!$G56=""),"",'Investimentos'!$F56*'Investimentos'!$G56)</f>
        <v/>
      </c>
      <c r="I56" s="48" t="n"/>
      <c r="J56" s="10">
        <f>IF('Investimentos'!$A56="","",IF('Investimentos'!$H56&gt;0,"Orçado","Pendente"))</f>
        <v/>
      </c>
      <c r="K56" s="6" t="n"/>
      <c r="L56" s="51">
        <f>IF('Investimentos'!$A56="","",IFERROR('Investimentos'!$H56/'Investimentos'!$H$104,0))</f>
        <v/>
      </c>
      <c r="M56" s="10">
        <f>IF('Investimentos'!$A56="","",IFERROR(VLOOKUP('Investimentos'!$A56,'Premissas'!$E$5:$G$8,3,FALSE),""))</f>
        <v/>
      </c>
    </row>
    <row r="57">
      <c r="A57" s="6" t="n"/>
      <c r="B57" s="6" t="n"/>
      <c r="C57" s="9">
        <f>IF('Investimentos'!$A57="","",IFERROR(VLOOKUP('Investimentos'!$A57,'Premissas'!$E$5:$G$8,2,FALSE),""))</f>
        <v/>
      </c>
      <c r="D57" s="6" t="n"/>
      <c r="E57" s="6" t="n"/>
      <c r="F57" s="16" t="n"/>
      <c r="G57" s="44" t="n"/>
      <c r="H57" s="47">
        <f>IF(OR('Investimentos'!$F57="",'Investimentos'!$G57=""),"",'Investimentos'!$F57*'Investimentos'!$G57)</f>
        <v/>
      </c>
      <c r="I57" s="48" t="n"/>
      <c r="J57" s="8">
        <f>IF('Investimentos'!$A57="","",IF('Investimentos'!$H57&gt;0,"Orçado","Pendente"))</f>
        <v/>
      </c>
      <c r="K57" s="6" t="n"/>
      <c r="L57" s="49">
        <f>IF('Investimentos'!$A57="","",IFERROR('Investimentos'!$H57/'Investimentos'!$H$104,0))</f>
        <v/>
      </c>
      <c r="M57" s="8">
        <f>IF('Investimentos'!$A57="","",IFERROR(VLOOKUP('Investimentos'!$A57,'Premissas'!$E$5:$G$8,3,FALSE),""))</f>
        <v/>
      </c>
    </row>
    <row r="58">
      <c r="A58" s="6" t="n"/>
      <c r="B58" s="6" t="n"/>
      <c r="C58" s="11">
        <f>IF('Investimentos'!$A58="","",IFERROR(VLOOKUP('Investimentos'!$A58,'Premissas'!$E$5:$G$8,2,FALSE),""))</f>
        <v/>
      </c>
      <c r="D58" s="6" t="n"/>
      <c r="E58" s="6" t="n"/>
      <c r="F58" s="16" t="n"/>
      <c r="G58" s="44" t="n"/>
      <c r="H58" s="50">
        <f>IF(OR('Investimentos'!$F58="",'Investimentos'!$G58=""),"",'Investimentos'!$F58*'Investimentos'!$G58)</f>
        <v/>
      </c>
      <c r="I58" s="48" t="n"/>
      <c r="J58" s="10">
        <f>IF('Investimentos'!$A58="","",IF('Investimentos'!$H58&gt;0,"Orçado","Pendente"))</f>
        <v/>
      </c>
      <c r="K58" s="6" t="n"/>
      <c r="L58" s="51">
        <f>IF('Investimentos'!$A58="","",IFERROR('Investimentos'!$H58/'Investimentos'!$H$104,0))</f>
        <v/>
      </c>
      <c r="M58" s="10">
        <f>IF('Investimentos'!$A58="","",IFERROR(VLOOKUP('Investimentos'!$A58,'Premissas'!$E$5:$G$8,3,FALSE),""))</f>
        <v/>
      </c>
    </row>
    <row r="59">
      <c r="A59" s="6" t="n"/>
      <c r="B59" s="6" t="n"/>
      <c r="C59" s="9">
        <f>IF('Investimentos'!$A59="","",IFERROR(VLOOKUP('Investimentos'!$A59,'Premissas'!$E$5:$G$8,2,FALSE),""))</f>
        <v/>
      </c>
      <c r="D59" s="6" t="n"/>
      <c r="E59" s="6" t="n"/>
      <c r="F59" s="16" t="n"/>
      <c r="G59" s="44" t="n"/>
      <c r="H59" s="47">
        <f>IF(OR('Investimentos'!$F59="",'Investimentos'!$G59=""),"",'Investimentos'!$F59*'Investimentos'!$G59)</f>
        <v/>
      </c>
      <c r="I59" s="48" t="n"/>
      <c r="J59" s="8">
        <f>IF('Investimentos'!$A59="","",IF('Investimentos'!$H59&gt;0,"Orçado","Pendente"))</f>
        <v/>
      </c>
      <c r="K59" s="6" t="n"/>
      <c r="L59" s="49">
        <f>IF('Investimentos'!$A59="","",IFERROR('Investimentos'!$H59/'Investimentos'!$H$104,0))</f>
        <v/>
      </c>
      <c r="M59" s="8">
        <f>IF('Investimentos'!$A59="","",IFERROR(VLOOKUP('Investimentos'!$A59,'Premissas'!$E$5:$G$8,3,FALSE),""))</f>
        <v/>
      </c>
    </row>
    <row r="60">
      <c r="A60" s="6" t="n"/>
      <c r="B60" s="6" t="n"/>
      <c r="C60" s="11">
        <f>IF('Investimentos'!$A60="","",IFERROR(VLOOKUP('Investimentos'!$A60,'Premissas'!$E$5:$G$8,2,FALSE),""))</f>
        <v/>
      </c>
      <c r="D60" s="6" t="n"/>
      <c r="E60" s="6" t="n"/>
      <c r="F60" s="16" t="n"/>
      <c r="G60" s="44" t="n"/>
      <c r="H60" s="50">
        <f>IF(OR('Investimentos'!$F60="",'Investimentos'!$G60=""),"",'Investimentos'!$F60*'Investimentos'!$G60)</f>
        <v/>
      </c>
      <c r="I60" s="48" t="n"/>
      <c r="J60" s="10">
        <f>IF('Investimentos'!$A60="","",IF('Investimentos'!$H60&gt;0,"Orçado","Pendente"))</f>
        <v/>
      </c>
      <c r="K60" s="6" t="n"/>
      <c r="L60" s="51">
        <f>IF('Investimentos'!$A60="","",IFERROR('Investimentos'!$H60/'Investimentos'!$H$104,0))</f>
        <v/>
      </c>
      <c r="M60" s="10">
        <f>IF('Investimentos'!$A60="","",IFERROR(VLOOKUP('Investimentos'!$A60,'Premissas'!$E$5:$G$8,3,FALSE),""))</f>
        <v/>
      </c>
    </row>
    <row r="61">
      <c r="A61" s="6" t="n"/>
      <c r="B61" s="6" t="n"/>
      <c r="C61" s="9">
        <f>IF('Investimentos'!$A61="","",IFERROR(VLOOKUP('Investimentos'!$A61,'Premissas'!$E$5:$G$8,2,FALSE),""))</f>
        <v/>
      </c>
      <c r="D61" s="6" t="n"/>
      <c r="E61" s="6" t="n"/>
      <c r="F61" s="16" t="n"/>
      <c r="G61" s="44" t="n"/>
      <c r="H61" s="47">
        <f>IF(OR('Investimentos'!$F61="",'Investimentos'!$G61=""),"",'Investimentos'!$F61*'Investimentos'!$G61)</f>
        <v/>
      </c>
      <c r="I61" s="48" t="n"/>
      <c r="J61" s="8">
        <f>IF('Investimentos'!$A61="","",IF('Investimentos'!$H61&gt;0,"Orçado","Pendente"))</f>
        <v/>
      </c>
      <c r="K61" s="6" t="n"/>
      <c r="L61" s="49">
        <f>IF('Investimentos'!$A61="","",IFERROR('Investimentos'!$H61/'Investimentos'!$H$104,0))</f>
        <v/>
      </c>
      <c r="M61" s="8">
        <f>IF('Investimentos'!$A61="","",IFERROR(VLOOKUP('Investimentos'!$A61,'Premissas'!$E$5:$G$8,3,FALSE),""))</f>
        <v/>
      </c>
    </row>
    <row r="62">
      <c r="A62" s="6" t="n"/>
      <c r="B62" s="6" t="n"/>
      <c r="C62" s="11">
        <f>IF('Investimentos'!$A62="","",IFERROR(VLOOKUP('Investimentos'!$A62,'Premissas'!$E$5:$G$8,2,FALSE),""))</f>
        <v/>
      </c>
      <c r="D62" s="6" t="n"/>
      <c r="E62" s="6" t="n"/>
      <c r="F62" s="16" t="n"/>
      <c r="G62" s="44" t="n"/>
      <c r="H62" s="50">
        <f>IF(OR('Investimentos'!$F62="",'Investimentos'!$G62=""),"",'Investimentos'!$F62*'Investimentos'!$G62)</f>
        <v/>
      </c>
      <c r="I62" s="48" t="n"/>
      <c r="J62" s="10">
        <f>IF('Investimentos'!$A62="","",IF('Investimentos'!$H62&gt;0,"Orçado","Pendente"))</f>
        <v/>
      </c>
      <c r="K62" s="6" t="n"/>
      <c r="L62" s="51">
        <f>IF('Investimentos'!$A62="","",IFERROR('Investimentos'!$H62/'Investimentos'!$H$104,0))</f>
        <v/>
      </c>
      <c r="M62" s="10">
        <f>IF('Investimentos'!$A62="","",IFERROR(VLOOKUP('Investimentos'!$A62,'Premissas'!$E$5:$G$8,3,FALSE),""))</f>
        <v/>
      </c>
    </row>
    <row r="63">
      <c r="A63" s="6" t="n"/>
      <c r="B63" s="6" t="n"/>
      <c r="C63" s="9">
        <f>IF('Investimentos'!$A63="","",IFERROR(VLOOKUP('Investimentos'!$A63,'Premissas'!$E$5:$G$8,2,FALSE),""))</f>
        <v/>
      </c>
      <c r="D63" s="6" t="n"/>
      <c r="E63" s="6" t="n"/>
      <c r="F63" s="16" t="n"/>
      <c r="G63" s="44" t="n"/>
      <c r="H63" s="47">
        <f>IF(OR('Investimentos'!$F63="",'Investimentos'!$G63=""),"",'Investimentos'!$F63*'Investimentos'!$G63)</f>
        <v/>
      </c>
      <c r="I63" s="48" t="n"/>
      <c r="J63" s="8">
        <f>IF('Investimentos'!$A63="","",IF('Investimentos'!$H63&gt;0,"Orçado","Pendente"))</f>
        <v/>
      </c>
      <c r="K63" s="6" t="n"/>
      <c r="L63" s="49">
        <f>IF('Investimentos'!$A63="","",IFERROR('Investimentos'!$H63/'Investimentos'!$H$104,0))</f>
        <v/>
      </c>
      <c r="M63" s="8">
        <f>IF('Investimentos'!$A63="","",IFERROR(VLOOKUP('Investimentos'!$A63,'Premissas'!$E$5:$G$8,3,FALSE),""))</f>
        <v/>
      </c>
    </row>
    <row r="64">
      <c r="A64" s="6" t="n"/>
      <c r="B64" s="6" t="n"/>
      <c r="C64" s="11">
        <f>IF('Investimentos'!$A64="","",IFERROR(VLOOKUP('Investimentos'!$A64,'Premissas'!$E$5:$G$8,2,FALSE),""))</f>
        <v/>
      </c>
      <c r="D64" s="6" t="n"/>
      <c r="E64" s="6" t="n"/>
      <c r="F64" s="16" t="n"/>
      <c r="G64" s="44" t="n"/>
      <c r="H64" s="50">
        <f>IF(OR('Investimentos'!$F64="",'Investimentos'!$G64=""),"",'Investimentos'!$F64*'Investimentos'!$G64)</f>
        <v/>
      </c>
      <c r="I64" s="48" t="n"/>
      <c r="J64" s="10">
        <f>IF('Investimentos'!$A64="","",IF('Investimentos'!$H64&gt;0,"Orçado","Pendente"))</f>
        <v/>
      </c>
      <c r="K64" s="6" t="n"/>
      <c r="L64" s="51">
        <f>IF('Investimentos'!$A64="","",IFERROR('Investimentos'!$H64/'Investimentos'!$H$104,0))</f>
        <v/>
      </c>
      <c r="M64" s="10">
        <f>IF('Investimentos'!$A64="","",IFERROR(VLOOKUP('Investimentos'!$A64,'Premissas'!$E$5:$G$8,3,FALSE),""))</f>
        <v/>
      </c>
    </row>
    <row r="65">
      <c r="A65" s="6" t="n"/>
      <c r="B65" s="6" t="n"/>
      <c r="C65" s="9">
        <f>IF('Investimentos'!$A65="","",IFERROR(VLOOKUP('Investimentos'!$A65,'Premissas'!$E$5:$G$8,2,FALSE),""))</f>
        <v/>
      </c>
      <c r="D65" s="6" t="n"/>
      <c r="E65" s="6" t="n"/>
      <c r="F65" s="16" t="n"/>
      <c r="G65" s="44" t="n"/>
      <c r="H65" s="47">
        <f>IF(OR('Investimentos'!$F65="",'Investimentos'!$G65=""),"",'Investimentos'!$F65*'Investimentos'!$G65)</f>
        <v/>
      </c>
      <c r="I65" s="48" t="n"/>
      <c r="J65" s="8">
        <f>IF('Investimentos'!$A65="","",IF('Investimentos'!$H65&gt;0,"Orçado","Pendente"))</f>
        <v/>
      </c>
      <c r="K65" s="6" t="n"/>
      <c r="L65" s="49">
        <f>IF('Investimentos'!$A65="","",IFERROR('Investimentos'!$H65/'Investimentos'!$H$104,0))</f>
        <v/>
      </c>
      <c r="M65" s="8">
        <f>IF('Investimentos'!$A65="","",IFERROR(VLOOKUP('Investimentos'!$A65,'Premissas'!$E$5:$G$8,3,FALSE),""))</f>
        <v/>
      </c>
    </row>
    <row r="66">
      <c r="A66" s="6" t="n"/>
      <c r="B66" s="6" t="n"/>
      <c r="C66" s="11">
        <f>IF('Investimentos'!$A66="","",IFERROR(VLOOKUP('Investimentos'!$A66,'Premissas'!$E$5:$G$8,2,FALSE),""))</f>
        <v/>
      </c>
      <c r="D66" s="6" t="n"/>
      <c r="E66" s="6" t="n"/>
      <c r="F66" s="16" t="n"/>
      <c r="G66" s="44" t="n"/>
      <c r="H66" s="50">
        <f>IF(OR('Investimentos'!$F66="",'Investimentos'!$G66=""),"",'Investimentos'!$F66*'Investimentos'!$G66)</f>
        <v/>
      </c>
      <c r="I66" s="48" t="n"/>
      <c r="J66" s="10">
        <f>IF('Investimentos'!$A66="","",IF('Investimentos'!$H66&gt;0,"Orçado","Pendente"))</f>
        <v/>
      </c>
      <c r="K66" s="6" t="n"/>
      <c r="L66" s="51">
        <f>IF('Investimentos'!$A66="","",IFERROR('Investimentos'!$H66/'Investimentos'!$H$104,0))</f>
        <v/>
      </c>
      <c r="M66" s="10">
        <f>IF('Investimentos'!$A66="","",IFERROR(VLOOKUP('Investimentos'!$A66,'Premissas'!$E$5:$G$8,3,FALSE),""))</f>
        <v/>
      </c>
    </row>
    <row r="67">
      <c r="A67" s="6" t="n"/>
      <c r="B67" s="6" t="n"/>
      <c r="C67" s="9">
        <f>IF('Investimentos'!$A67="","",IFERROR(VLOOKUP('Investimentos'!$A67,'Premissas'!$E$5:$G$8,2,FALSE),""))</f>
        <v/>
      </c>
      <c r="D67" s="6" t="n"/>
      <c r="E67" s="6" t="n"/>
      <c r="F67" s="16" t="n"/>
      <c r="G67" s="44" t="n"/>
      <c r="H67" s="47">
        <f>IF(OR('Investimentos'!$F67="",'Investimentos'!$G67=""),"",'Investimentos'!$F67*'Investimentos'!$G67)</f>
        <v/>
      </c>
      <c r="I67" s="48" t="n"/>
      <c r="J67" s="8">
        <f>IF('Investimentos'!$A67="","",IF('Investimentos'!$H67&gt;0,"Orçado","Pendente"))</f>
        <v/>
      </c>
      <c r="K67" s="6" t="n"/>
      <c r="L67" s="49">
        <f>IF('Investimentos'!$A67="","",IFERROR('Investimentos'!$H67/'Investimentos'!$H$104,0))</f>
        <v/>
      </c>
      <c r="M67" s="8">
        <f>IF('Investimentos'!$A67="","",IFERROR(VLOOKUP('Investimentos'!$A67,'Premissas'!$E$5:$G$8,3,FALSE),""))</f>
        <v/>
      </c>
    </row>
    <row r="68">
      <c r="A68" s="6" t="n"/>
      <c r="B68" s="6" t="n"/>
      <c r="C68" s="11">
        <f>IF('Investimentos'!$A68="","",IFERROR(VLOOKUP('Investimentos'!$A68,'Premissas'!$E$5:$G$8,2,FALSE),""))</f>
        <v/>
      </c>
      <c r="D68" s="6" t="n"/>
      <c r="E68" s="6" t="n"/>
      <c r="F68" s="16" t="n"/>
      <c r="G68" s="44" t="n"/>
      <c r="H68" s="50">
        <f>IF(OR('Investimentos'!$F68="",'Investimentos'!$G68=""),"",'Investimentos'!$F68*'Investimentos'!$G68)</f>
        <v/>
      </c>
      <c r="I68" s="48" t="n"/>
      <c r="J68" s="10">
        <f>IF('Investimentos'!$A68="","",IF('Investimentos'!$H68&gt;0,"Orçado","Pendente"))</f>
        <v/>
      </c>
      <c r="K68" s="6" t="n"/>
      <c r="L68" s="51">
        <f>IF('Investimentos'!$A68="","",IFERROR('Investimentos'!$H68/'Investimentos'!$H$104,0))</f>
        <v/>
      </c>
      <c r="M68" s="10">
        <f>IF('Investimentos'!$A68="","",IFERROR(VLOOKUP('Investimentos'!$A68,'Premissas'!$E$5:$G$8,3,FALSE),""))</f>
        <v/>
      </c>
    </row>
    <row r="69">
      <c r="A69" s="6" t="n"/>
      <c r="B69" s="6" t="n"/>
      <c r="C69" s="9">
        <f>IF('Investimentos'!$A69="","",IFERROR(VLOOKUP('Investimentos'!$A69,'Premissas'!$E$5:$G$8,2,FALSE),""))</f>
        <v/>
      </c>
      <c r="D69" s="6" t="n"/>
      <c r="E69" s="6" t="n"/>
      <c r="F69" s="16" t="n"/>
      <c r="G69" s="44" t="n"/>
      <c r="H69" s="47">
        <f>IF(OR('Investimentos'!$F69="",'Investimentos'!$G69=""),"",'Investimentos'!$F69*'Investimentos'!$G69)</f>
        <v/>
      </c>
      <c r="I69" s="48" t="n"/>
      <c r="J69" s="8">
        <f>IF('Investimentos'!$A69="","",IF('Investimentos'!$H69&gt;0,"Orçado","Pendente"))</f>
        <v/>
      </c>
      <c r="K69" s="6" t="n"/>
      <c r="L69" s="49">
        <f>IF('Investimentos'!$A69="","",IFERROR('Investimentos'!$H69/'Investimentos'!$H$104,0))</f>
        <v/>
      </c>
      <c r="M69" s="8">
        <f>IF('Investimentos'!$A69="","",IFERROR(VLOOKUP('Investimentos'!$A69,'Premissas'!$E$5:$G$8,3,FALSE),""))</f>
        <v/>
      </c>
    </row>
    <row r="70">
      <c r="A70" s="6" t="n"/>
      <c r="B70" s="6" t="n"/>
      <c r="C70" s="11">
        <f>IF('Investimentos'!$A70="","",IFERROR(VLOOKUP('Investimentos'!$A70,'Premissas'!$E$5:$G$8,2,FALSE),""))</f>
        <v/>
      </c>
      <c r="D70" s="6" t="n"/>
      <c r="E70" s="6" t="n"/>
      <c r="F70" s="16" t="n"/>
      <c r="G70" s="44" t="n"/>
      <c r="H70" s="50">
        <f>IF(OR('Investimentos'!$F70="",'Investimentos'!$G70=""),"",'Investimentos'!$F70*'Investimentos'!$G70)</f>
        <v/>
      </c>
      <c r="I70" s="48" t="n"/>
      <c r="J70" s="10">
        <f>IF('Investimentos'!$A70="","",IF('Investimentos'!$H70&gt;0,"Orçado","Pendente"))</f>
        <v/>
      </c>
      <c r="K70" s="6" t="n"/>
      <c r="L70" s="51">
        <f>IF('Investimentos'!$A70="","",IFERROR('Investimentos'!$H70/'Investimentos'!$H$104,0))</f>
        <v/>
      </c>
      <c r="M70" s="10">
        <f>IF('Investimentos'!$A70="","",IFERROR(VLOOKUP('Investimentos'!$A70,'Premissas'!$E$5:$G$8,3,FALSE),""))</f>
        <v/>
      </c>
    </row>
    <row r="71">
      <c r="A71" s="6" t="n"/>
      <c r="B71" s="6" t="n"/>
      <c r="C71" s="9">
        <f>IF('Investimentos'!$A71="","",IFERROR(VLOOKUP('Investimentos'!$A71,'Premissas'!$E$5:$G$8,2,FALSE),""))</f>
        <v/>
      </c>
      <c r="D71" s="6" t="n"/>
      <c r="E71" s="6" t="n"/>
      <c r="F71" s="16" t="n"/>
      <c r="G71" s="44" t="n"/>
      <c r="H71" s="47">
        <f>IF(OR('Investimentos'!$F71="",'Investimentos'!$G71=""),"",'Investimentos'!$F71*'Investimentos'!$G71)</f>
        <v/>
      </c>
      <c r="I71" s="48" t="n"/>
      <c r="J71" s="8">
        <f>IF('Investimentos'!$A71="","",IF('Investimentos'!$H71&gt;0,"Orçado","Pendente"))</f>
        <v/>
      </c>
      <c r="K71" s="6" t="n"/>
      <c r="L71" s="49">
        <f>IF('Investimentos'!$A71="","",IFERROR('Investimentos'!$H71/'Investimentos'!$H$104,0))</f>
        <v/>
      </c>
      <c r="M71" s="8">
        <f>IF('Investimentos'!$A71="","",IFERROR(VLOOKUP('Investimentos'!$A71,'Premissas'!$E$5:$G$8,3,FALSE),""))</f>
        <v/>
      </c>
    </row>
    <row r="72">
      <c r="A72" s="6" t="n"/>
      <c r="B72" s="6" t="n"/>
      <c r="C72" s="11">
        <f>IF('Investimentos'!$A72="","",IFERROR(VLOOKUP('Investimentos'!$A72,'Premissas'!$E$5:$G$8,2,FALSE),""))</f>
        <v/>
      </c>
      <c r="D72" s="6" t="n"/>
      <c r="E72" s="6" t="n"/>
      <c r="F72" s="16" t="n"/>
      <c r="G72" s="44" t="n"/>
      <c r="H72" s="50">
        <f>IF(OR('Investimentos'!$F72="",'Investimentos'!$G72=""),"",'Investimentos'!$F72*'Investimentos'!$G72)</f>
        <v/>
      </c>
      <c r="I72" s="48" t="n"/>
      <c r="J72" s="10">
        <f>IF('Investimentos'!$A72="","",IF('Investimentos'!$H72&gt;0,"Orçado","Pendente"))</f>
        <v/>
      </c>
      <c r="K72" s="6" t="n"/>
      <c r="L72" s="51">
        <f>IF('Investimentos'!$A72="","",IFERROR('Investimentos'!$H72/'Investimentos'!$H$104,0))</f>
        <v/>
      </c>
      <c r="M72" s="10">
        <f>IF('Investimentos'!$A72="","",IFERROR(VLOOKUP('Investimentos'!$A72,'Premissas'!$E$5:$G$8,3,FALSE),""))</f>
        <v/>
      </c>
    </row>
    <row r="73">
      <c r="A73" s="6" t="n"/>
      <c r="B73" s="6" t="n"/>
      <c r="C73" s="9">
        <f>IF('Investimentos'!$A73="","",IFERROR(VLOOKUP('Investimentos'!$A73,'Premissas'!$E$5:$G$8,2,FALSE),""))</f>
        <v/>
      </c>
      <c r="D73" s="6" t="n"/>
      <c r="E73" s="6" t="n"/>
      <c r="F73" s="16" t="n"/>
      <c r="G73" s="44" t="n"/>
      <c r="H73" s="47">
        <f>IF(OR('Investimentos'!$F73="",'Investimentos'!$G73=""),"",'Investimentos'!$F73*'Investimentos'!$G73)</f>
        <v/>
      </c>
      <c r="I73" s="48" t="n"/>
      <c r="J73" s="8">
        <f>IF('Investimentos'!$A73="","",IF('Investimentos'!$H73&gt;0,"Orçado","Pendente"))</f>
        <v/>
      </c>
      <c r="K73" s="6" t="n"/>
      <c r="L73" s="49">
        <f>IF('Investimentos'!$A73="","",IFERROR('Investimentos'!$H73/'Investimentos'!$H$104,0))</f>
        <v/>
      </c>
      <c r="M73" s="8">
        <f>IF('Investimentos'!$A73="","",IFERROR(VLOOKUP('Investimentos'!$A73,'Premissas'!$E$5:$G$8,3,FALSE),""))</f>
        <v/>
      </c>
    </row>
    <row r="74">
      <c r="A74" s="6" t="n"/>
      <c r="B74" s="6" t="n"/>
      <c r="C74" s="11">
        <f>IF('Investimentos'!$A74="","",IFERROR(VLOOKUP('Investimentos'!$A74,'Premissas'!$E$5:$G$8,2,FALSE),""))</f>
        <v/>
      </c>
      <c r="D74" s="6" t="n"/>
      <c r="E74" s="6" t="n"/>
      <c r="F74" s="16" t="n"/>
      <c r="G74" s="44" t="n"/>
      <c r="H74" s="50">
        <f>IF(OR('Investimentos'!$F74="",'Investimentos'!$G74=""),"",'Investimentos'!$F74*'Investimentos'!$G74)</f>
        <v/>
      </c>
      <c r="I74" s="48" t="n"/>
      <c r="J74" s="10">
        <f>IF('Investimentos'!$A74="","",IF('Investimentos'!$H74&gt;0,"Orçado","Pendente"))</f>
        <v/>
      </c>
      <c r="K74" s="6" t="n"/>
      <c r="L74" s="51">
        <f>IF('Investimentos'!$A74="","",IFERROR('Investimentos'!$H74/'Investimentos'!$H$104,0))</f>
        <v/>
      </c>
      <c r="M74" s="10">
        <f>IF('Investimentos'!$A74="","",IFERROR(VLOOKUP('Investimentos'!$A74,'Premissas'!$E$5:$G$8,3,FALSE),""))</f>
        <v/>
      </c>
    </row>
    <row r="75">
      <c r="A75" s="6" t="n"/>
      <c r="B75" s="6" t="n"/>
      <c r="C75" s="9">
        <f>IF('Investimentos'!$A75="","",IFERROR(VLOOKUP('Investimentos'!$A75,'Premissas'!$E$5:$G$8,2,FALSE),""))</f>
        <v/>
      </c>
      <c r="D75" s="6" t="n"/>
      <c r="E75" s="6" t="n"/>
      <c r="F75" s="16" t="n"/>
      <c r="G75" s="44" t="n"/>
      <c r="H75" s="47">
        <f>IF(OR('Investimentos'!$F75="",'Investimentos'!$G75=""),"",'Investimentos'!$F75*'Investimentos'!$G75)</f>
        <v/>
      </c>
      <c r="I75" s="48" t="n"/>
      <c r="J75" s="8">
        <f>IF('Investimentos'!$A75="","",IF('Investimentos'!$H75&gt;0,"Orçado","Pendente"))</f>
        <v/>
      </c>
      <c r="K75" s="6" t="n"/>
      <c r="L75" s="49">
        <f>IF('Investimentos'!$A75="","",IFERROR('Investimentos'!$H75/'Investimentos'!$H$104,0))</f>
        <v/>
      </c>
      <c r="M75" s="8">
        <f>IF('Investimentos'!$A75="","",IFERROR(VLOOKUP('Investimentos'!$A75,'Premissas'!$E$5:$G$8,3,FALSE),""))</f>
        <v/>
      </c>
    </row>
    <row r="76">
      <c r="A76" s="6" t="n"/>
      <c r="B76" s="6" t="n"/>
      <c r="C76" s="11">
        <f>IF('Investimentos'!$A76="","",IFERROR(VLOOKUP('Investimentos'!$A76,'Premissas'!$E$5:$G$8,2,FALSE),""))</f>
        <v/>
      </c>
      <c r="D76" s="6" t="n"/>
      <c r="E76" s="6" t="n"/>
      <c r="F76" s="16" t="n"/>
      <c r="G76" s="44" t="n"/>
      <c r="H76" s="50">
        <f>IF(OR('Investimentos'!$F76="",'Investimentos'!$G76=""),"",'Investimentos'!$F76*'Investimentos'!$G76)</f>
        <v/>
      </c>
      <c r="I76" s="48" t="n"/>
      <c r="J76" s="10">
        <f>IF('Investimentos'!$A76="","",IF('Investimentos'!$H76&gt;0,"Orçado","Pendente"))</f>
        <v/>
      </c>
      <c r="K76" s="6" t="n"/>
      <c r="L76" s="51">
        <f>IF('Investimentos'!$A76="","",IFERROR('Investimentos'!$H76/'Investimentos'!$H$104,0))</f>
        <v/>
      </c>
      <c r="M76" s="10">
        <f>IF('Investimentos'!$A76="","",IFERROR(VLOOKUP('Investimentos'!$A76,'Premissas'!$E$5:$G$8,3,FALSE),""))</f>
        <v/>
      </c>
    </row>
    <row r="77">
      <c r="A77" s="6" t="n"/>
      <c r="B77" s="6" t="n"/>
      <c r="C77" s="9">
        <f>IF('Investimentos'!$A77="","",IFERROR(VLOOKUP('Investimentos'!$A77,'Premissas'!$E$5:$G$8,2,FALSE),""))</f>
        <v/>
      </c>
      <c r="D77" s="6" t="n"/>
      <c r="E77" s="6" t="n"/>
      <c r="F77" s="16" t="n"/>
      <c r="G77" s="44" t="n"/>
      <c r="H77" s="47">
        <f>IF(OR('Investimentos'!$F77="",'Investimentos'!$G77=""),"",'Investimentos'!$F77*'Investimentos'!$G77)</f>
        <v/>
      </c>
      <c r="I77" s="48" t="n"/>
      <c r="J77" s="8">
        <f>IF('Investimentos'!$A77="","",IF('Investimentos'!$H77&gt;0,"Orçado","Pendente"))</f>
        <v/>
      </c>
      <c r="K77" s="6" t="n"/>
      <c r="L77" s="49">
        <f>IF('Investimentos'!$A77="","",IFERROR('Investimentos'!$H77/'Investimentos'!$H$104,0))</f>
        <v/>
      </c>
      <c r="M77" s="8">
        <f>IF('Investimentos'!$A77="","",IFERROR(VLOOKUP('Investimentos'!$A77,'Premissas'!$E$5:$G$8,3,FALSE),""))</f>
        <v/>
      </c>
    </row>
    <row r="78">
      <c r="A78" s="6" t="n"/>
      <c r="B78" s="6" t="n"/>
      <c r="C78" s="11">
        <f>IF('Investimentos'!$A78="","",IFERROR(VLOOKUP('Investimentos'!$A78,'Premissas'!$E$5:$G$8,2,FALSE),""))</f>
        <v/>
      </c>
      <c r="D78" s="6" t="n"/>
      <c r="E78" s="6" t="n"/>
      <c r="F78" s="16" t="n"/>
      <c r="G78" s="44" t="n"/>
      <c r="H78" s="50">
        <f>IF(OR('Investimentos'!$F78="",'Investimentos'!$G78=""),"",'Investimentos'!$F78*'Investimentos'!$G78)</f>
        <v/>
      </c>
      <c r="I78" s="48" t="n"/>
      <c r="J78" s="10">
        <f>IF('Investimentos'!$A78="","",IF('Investimentos'!$H78&gt;0,"Orçado","Pendente"))</f>
        <v/>
      </c>
      <c r="K78" s="6" t="n"/>
      <c r="L78" s="51">
        <f>IF('Investimentos'!$A78="","",IFERROR('Investimentos'!$H78/'Investimentos'!$H$104,0))</f>
        <v/>
      </c>
      <c r="M78" s="10">
        <f>IF('Investimentos'!$A78="","",IFERROR(VLOOKUP('Investimentos'!$A78,'Premissas'!$E$5:$G$8,3,FALSE),""))</f>
        <v/>
      </c>
    </row>
    <row r="79">
      <c r="A79" s="6" t="n"/>
      <c r="B79" s="6" t="n"/>
      <c r="C79" s="9">
        <f>IF('Investimentos'!$A79="","",IFERROR(VLOOKUP('Investimentos'!$A79,'Premissas'!$E$5:$G$8,2,FALSE),""))</f>
        <v/>
      </c>
      <c r="D79" s="6" t="n"/>
      <c r="E79" s="6" t="n"/>
      <c r="F79" s="16" t="n"/>
      <c r="G79" s="44" t="n"/>
      <c r="H79" s="47">
        <f>IF(OR('Investimentos'!$F79="",'Investimentos'!$G79=""),"",'Investimentos'!$F79*'Investimentos'!$G79)</f>
        <v/>
      </c>
      <c r="I79" s="48" t="n"/>
      <c r="J79" s="8">
        <f>IF('Investimentos'!$A79="","",IF('Investimentos'!$H79&gt;0,"Orçado","Pendente"))</f>
        <v/>
      </c>
      <c r="K79" s="6" t="n"/>
      <c r="L79" s="49">
        <f>IF('Investimentos'!$A79="","",IFERROR('Investimentos'!$H79/'Investimentos'!$H$104,0))</f>
        <v/>
      </c>
      <c r="M79" s="8">
        <f>IF('Investimentos'!$A79="","",IFERROR(VLOOKUP('Investimentos'!$A79,'Premissas'!$E$5:$G$8,3,FALSE),""))</f>
        <v/>
      </c>
    </row>
    <row r="80">
      <c r="A80" s="6" t="n"/>
      <c r="B80" s="6" t="n"/>
      <c r="C80" s="11">
        <f>IF('Investimentos'!$A80="","",IFERROR(VLOOKUP('Investimentos'!$A80,'Premissas'!$E$5:$G$8,2,FALSE),""))</f>
        <v/>
      </c>
      <c r="D80" s="6" t="n"/>
      <c r="E80" s="6" t="n"/>
      <c r="F80" s="16" t="n"/>
      <c r="G80" s="44" t="n"/>
      <c r="H80" s="50">
        <f>IF(OR('Investimentos'!$F80="",'Investimentos'!$G80=""),"",'Investimentos'!$F80*'Investimentos'!$G80)</f>
        <v/>
      </c>
      <c r="I80" s="48" t="n"/>
      <c r="J80" s="10">
        <f>IF('Investimentos'!$A80="","",IF('Investimentos'!$H80&gt;0,"Orçado","Pendente"))</f>
        <v/>
      </c>
      <c r="K80" s="6" t="n"/>
      <c r="L80" s="51">
        <f>IF('Investimentos'!$A80="","",IFERROR('Investimentos'!$H80/'Investimentos'!$H$104,0))</f>
        <v/>
      </c>
      <c r="M80" s="10">
        <f>IF('Investimentos'!$A80="","",IFERROR(VLOOKUP('Investimentos'!$A80,'Premissas'!$E$5:$G$8,3,FALSE),""))</f>
        <v/>
      </c>
    </row>
    <row r="81">
      <c r="A81" s="6" t="n"/>
      <c r="B81" s="6" t="n"/>
      <c r="C81" s="9">
        <f>IF('Investimentos'!$A81="","",IFERROR(VLOOKUP('Investimentos'!$A81,'Premissas'!$E$5:$G$8,2,FALSE),""))</f>
        <v/>
      </c>
      <c r="D81" s="6" t="n"/>
      <c r="E81" s="6" t="n"/>
      <c r="F81" s="16" t="n"/>
      <c r="G81" s="44" t="n"/>
      <c r="H81" s="47">
        <f>IF(OR('Investimentos'!$F81="",'Investimentos'!$G81=""),"",'Investimentos'!$F81*'Investimentos'!$G81)</f>
        <v/>
      </c>
      <c r="I81" s="48" t="n"/>
      <c r="J81" s="8">
        <f>IF('Investimentos'!$A81="","",IF('Investimentos'!$H81&gt;0,"Orçado","Pendente"))</f>
        <v/>
      </c>
      <c r="K81" s="6" t="n"/>
      <c r="L81" s="49">
        <f>IF('Investimentos'!$A81="","",IFERROR('Investimentos'!$H81/'Investimentos'!$H$104,0))</f>
        <v/>
      </c>
      <c r="M81" s="8">
        <f>IF('Investimentos'!$A81="","",IFERROR(VLOOKUP('Investimentos'!$A81,'Premissas'!$E$5:$G$8,3,FALSE),""))</f>
        <v/>
      </c>
    </row>
    <row r="82">
      <c r="A82" s="6" t="n"/>
      <c r="B82" s="6" t="n"/>
      <c r="C82" s="11">
        <f>IF('Investimentos'!$A82="","",IFERROR(VLOOKUP('Investimentos'!$A82,'Premissas'!$E$5:$G$8,2,FALSE),""))</f>
        <v/>
      </c>
      <c r="D82" s="6" t="n"/>
      <c r="E82" s="6" t="n"/>
      <c r="F82" s="16" t="n"/>
      <c r="G82" s="44" t="n"/>
      <c r="H82" s="50">
        <f>IF(OR('Investimentos'!$F82="",'Investimentos'!$G82=""),"",'Investimentos'!$F82*'Investimentos'!$G82)</f>
        <v/>
      </c>
      <c r="I82" s="48" t="n"/>
      <c r="J82" s="10">
        <f>IF('Investimentos'!$A82="","",IF('Investimentos'!$H82&gt;0,"Orçado","Pendente"))</f>
        <v/>
      </c>
      <c r="K82" s="6" t="n"/>
      <c r="L82" s="51">
        <f>IF('Investimentos'!$A82="","",IFERROR('Investimentos'!$H82/'Investimentos'!$H$104,0))</f>
        <v/>
      </c>
      <c r="M82" s="10">
        <f>IF('Investimentos'!$A82="","",IFERROR(VLOOKUP('Investimentos'!$A82,'Premissas'!$E$5:$G$8,3,FALSE),""))</f>
        <v/>
      </c>
    </row>
    <row r="83">
      <c r="A83" s="6" t="n"/>
      <c r="B83" s="6" t="n"/>
      <c r="C83" s="9">
        <f>IF('Investimentos'!$A83="","",IFERROR(VLOOKUP('Investimentos'!$A83,'Premissas'!$E$5:$G$8,2,FALSE),""))</f>
        <v/>
      </c>
      <c r="D83" s="6" t="n"/>
      <c r="E83" s="6" t="n"/>
      <c r="F83" s="16" t="n"/>
      <c r="G83" s="44" t="n"/>
      <c r="H83" s="47">
        <f>IF(OR('Investimentos'!$F83="",'Investimentos'!$G83=""),"",'Investimentos'!$F83*'Investimentos'!$G83)</f>
        <v/>
      </c>
      <c r="I83" s="48" t="n"/>
      <c r="J83" s="8">
        <f>IF('Investimentos'!$A83="","",IF('Investimentos'!$H83&gt;0,"Orçado","Pendente"))</f>
        <v/>
      </c>
      <c r="K83" s="6" t="n"/>
      <c r="L83" s="49">
        <f>IF('Investimentos'!$A83="","",IFERROR('Investimentos'!$H83/'Investimentos'!$H$104,0))</f>
        <v/>
      </c>
      <c r="M83" s="8">
        <f>IF('Investimentos'!$A83="","",IFERROR(VLOOKUP('Investimentos'!$A83,'Premissas'!$E$5:$G$8,3,FALSE),""))</f>
        <v/>
      </c>
    </row>
    <row r="84">
      <c r="A84" s="6" t="n"/>
      <c r="B84" s="6" t="n"/>
      <c r="C84" s="11">
        <f>IF('Investimentos'!$A84="","",IFERROR(VLOOKUP('Investimentos'!$A84,'Premissas'!$E$5:$G$8,2,FALSE),""))</f>
        <v/>
      </c>
      <c r="D84" s="6" t="n"/>
      <c r="E84" s="6" t="n"/>
      <c r="F84" s="16" t="n"/>
      <c r="G84" s="44" t="n"/>
      <c r="H84" s="50">
        <f>IF(OR('Investimentos'!$F84="",'Investimentos'!$G84=""),"",'Investimentos'!$F84*'Investimentos'!$G84)</f>
        <v/>
      </c>
      <c r="I84" s="48" t="n"/>
      <c r="J84" s="10">
        <f>IF('Investimentos'!$A84="","",IF('Investimentos'!$H84&gt;0,"Orçado","Pendente"))</f>
        <v/>
      </c>
      <c r="K84" s="6" t="n"/>
      <c r="L84" s="51">
        <f>IF('Investimentos'!$A84="","",IFERROR('Investimentos'!$H84/'Investimentos'!$H$104,0))</f>
        <v/>
      </c>
      <c r="M84" s="10">
        <f>IF('Investimentos'!$A84="","",IFERROR(VLOOKUP('Investimentos'!$A84,'Premissas'!$E$5:$G$8,3,FALSE),""))</f>
        <v/>
      </c>
    </row>
    <row r="85">
      <c r="A85" s="6" t="n"/>
      <c r="B85" s="6" t="n"/>
      <c r="C85" s="9">
        <f>IF('Investimentos'!$A85="","",IFERROR(VLOOKUP('Investimentos'!$A85,'Premissas'!$E$5:$G$8,2,FALSE),""))</f>
        <v/>
      </c>
      <c r="D85" s="6" t="n"/>
      <c r="E85" s="6" t="n"/>
      <c r="F85" s="16" t="n"/>
      <c r="G85" s="44" t="n"/>
      <c r="H85" s="47">
        <f>IF(OR('Investimentos'!$F85="",'Investimentos'!$G85=""),"",'Investimentos'!$F85*'Investimentos'!$G85)</f>
        <v/>
      </c>
      <c r="I85" s="48" t="n"/>
      <c r="J85" s="8">
        <f>IF('Investimentos'!$A85="","",IF('Investimentos'!$H85&gt;0,"Orçado","Pendente"))</f>
        <v/>
      </c>
      <c r="K85" s="6" t="n"/>
      <c r="L85" s="49">
        <f>IF('Investimentos'!$A85="","",IFERROR('Investimentos'!$H85/'Investimentos'!$H$104,0))</f>
        <v/>
      </c>
      <c r="M85" s="8">
        <f>IF('Investimentos'!$A85="","",IFERROR(VLOOKUP('Investimentos'!$A85,'Premissas'!$E$5:$G$8,3,FALSE),""))</f>
        <v/>
      </c>
    </row>
    <row r="86">
      <c r="A86" s="6" t="n"/>
      <c r="B86" s="6" t="n"/>
      <c r="C86" s="11">
        <f>IF('Investimentos'!$A86="","",IFERROR(VLOOKUP('Investimentos'!$A86,'Premissas'!$E$5:$G$8,2,FALSE),""))</f>
        <v/>
      </c>
      <c r="D86" s="6" t="n"/>
      <c r="E86" s="6" t="n"/>
      <c r="F86" s="16" t="n"/>
      <c r="G86" s="44" t="n"/>
      <c r="H86" s="50">
        <f>IF(OR('Investimentos'!$F86="",'Investimentos'!$G86=""),"",'Investimentos'!$F86*'Investimentos'!$G86)</f>
        <v/>
      </c>
      <c r="I86" s="48" t="n"/>
      <c r="J86" s="10">
        <f>IF('Investimentos'!$A86="","",IF('Investimentos'!$H86&gt;0,"Orçado","Pendente"))</f>
        <v/>
      </c>
      <c r="K86" s="6" t="n"/>
      <c r="L86" s="51">
        <f>IF('Investimentos'!$A86="","",IFERROR('Investimentos'!$H86/'Investimentos'!$H$104,0))</f>
        <v/>
      </c>
      <c r="M86" s="10">
        <f>IF('Investimentos'!$A86="","",IFERROR(VLOOKUP('Investimentos'!$A86,'Premissas'!$E$5:$G$8,3,FALSE),""))</f>
        <v/>
      </c>
    </row>
    <row r="87">
      <c r="A87" s="6" t="n"/>
      <c r="B87" s="6" t="n"/>
      <c r="C87" s="9">
        <f>IF('Investimentos'!$A87="","",IFERROR(VLOOKUP('Investimentos'!$A87,'Premissas'!$E$5:$G$8,2,FALSE),""))</f>
        <v/>
      </c>
      <c r="D87" s="6" t="n"/>
      <c r="E87" s="6" t="n"/>
      <c r="F87" s="16" t="n"/>
      <c r="G87" s="44" t="n"/>
      <c r="H87" s="47">
        <f>IF(OR('Investimentos'!$F87="",'Investimentos'!$G87=""),"",'Investimentos'!$F87*'Investimentos'!$G87)</f>
        <v/>
      </c>
      <c r="I87" s="48" t="n"/>
      <c r="J87" s="8">
        <f>IF('Investimentos'!$A87="","",IF('Investimentos'!$H87&gt;0,"Orçado","Pendente"))</f>
        <v/>
      </c>
      <c r="K87" s="6" t="n"/>
      <c r="L87" s="49">
        <f>IF('Investimentos'!$A87="","",IFERROR('Investimentos'!$H87/'Investimentos'!$H$104,0))</f>
        <v/>
      </c>
      <c r="M87" s="8">
        <f>IF('Investimentos'!$A87="","",IFERROR(VLOOKUP('Investimentos'!$A87,'Premissas'!$E$5:$G$8,3,FALSE),""))</f>
        <v/>
      </c>
    </row>
    <row r="88">
      <c r="A88" s="6" t="n"/>
      <c r="B88" s="6" t="n"/>
      <c r="C88" s="11">
        <f>IF('Investimentos'!$A88="","",IFERROR(VLOOKUP('Investimentos'!$A88,'Premissas'!$E$5:$G$8,2,FALSE),""))</f>
        <v/>
      </c>
      <c r="D88" s="6" t="n"/>
      <c r="E88" s="6" t="n"/>
      <c r="F88" s="16" t="n"/>
      <c r="G88" s="44" t="n"/>
      <c r="H88" s="50">
        <f>IF(OR('Investimentos'!$F88="",'Investimentos'!$G88=""),"",'Investimentos'!$F88*'Investimentos'!$G88)</f>
        <v/>
      </c>
      <c r="I88" s="48" t="n"/>
      <c r="J88" s="10">
        <f>IF('Investimentos'!$A88="","",IF('Investimentos'!$H88&gt;0,"Orçado","Pendente"))</f>
        <v/>
      </c>
      <c r="K88" s="6" t="n"/>
      <c r="L88" s="51">
        <f>IF('Investimentos'!$A88="","",IFERROR('Investimentos'!$H88/'Investimentos'!$H$104,0))</f>
        <v/>
      </c>
      <c r="M88" s="10">
        <f>IF('Investimentos'!$A88="","",IFERROR(VLOOKUP('Investimentos'!$A88,'Premissas'!$E$5:$G$8,3,FALSE),""))</f>
        <v/>
      </c>
    </row>
    <row r="89">
      <c r="A89" s="6" t="n"/>
      <c r="B89" s="6" t="n"/>
      <c r="C89" s="9">
        <f>IF('Investimentos'!$A89="","",IFERROR(VLOOKUP('Investimentos'!$A89,'Premissas'!$E$5:$G$8,2,FALSE),""))</f>
        <v/>
      </c>
      <c r="D89" s="6" t="n"/>
      <c r="E89" s="6" t="n"/>
      <c r="F89" s="16" t="n"/>
      <c r="G89" s="44" t="n"/>
      <c r="H89" s="47">
        <f>IF(OR('Investimentos'!$F89="",'Investimentos'!$G89=""),"",'Investimentos'!$F89*'Investimentos'!$G89)</f>
        <v/>
      </c>
      <c r="I89" s="48" t="n"/>
      <c r="J89" s="8">
        <f>IF('Investimentos'!$A89="","",IF('Investimentos'!$H89&gt;0,"Orçado","Pendente"))</f>
        <v/>
      </c>
      <c r="K89" s="6" t="n"/>
      <c r="L89" s="49">
        <f>IF('Investimentos'!$A89="","",IFERROR('Investimentos'!$H89/'Investimentos'!$H$104,0))</f>
        <v/>
      </c>
      <c r="M89" s="8">
        <f>IF('Investimentos'!$A89="","",IFERROR(VLOOKUP('Investimentos'!$A89,'Premissas'!$E$5:$G$8,3,FALSE),""))</f>
        <v/>
      </c>
    </row>
    <row r="90">
      <c r="A90" s="6" t="n"/>
      <c r="B90" s="6" t="n"/>
      <c r="C90" s="11">
        <f>IF('Investimentos'!$A90="","",IFERROR(VLOOKUP('Investimentos'!$A90,'Premissas'!$E$5:$G$8,2,FALSE),""))</f>
        <v/>
      </c>
      <c r="D90" s="6" t="n"/>
      <c r="E90" s="6" t="n"/>
      <c r="F90" s="16" t="n"/>
      <c r="G90" s="44" t="n"/>
      <c r="H90" s="50">
        <f>IF(OR('Investimentos'!$F90="",'Investimentos'!$G90=""),"",'Investimentos'!$F90*'Investimentos'!$G90)</f>
        <v/>
      </c>
      <c r="I90" s="48" t="n"/>
      <c r="J90" s="10">
        <f>IF('Investimentos'!$A90="","",IF('Investimentos'!$H90&gt;0,"Orçado","Pendente"))</f>
        <v/>
      </c>
      <c r="K90" s="6" t="n"/>
      <c r="L90" s="51">
        <f>IF('Investimentos'!$A90="","",IFERROR('Investimentos'!$H90/'Investimentos'!$H$104,0))</f>
        <v/>
      </c>
      <c r="M90" s="10">
        <f>IF('Investimentos'!$A90="","",IFERROR(VLOOKUP('Investimentos'!$A90,'Premissas'!$E$5:$G$8,3,FALSE),""))</f>
        <v/>
      </c>
    </row>
    <row r="91">
      <c r="A91" s="6" t="n"/>
      <c r="B91" s="6" t="n"/>
      <c r="C91" s="9">
        <f>IF('Investimentos'!$A91="","",IFERROR(VLOOKUP('Investimentos'!$A91,'Premissas'!$E$5:$G$8,2,FALSE),""))</f>
        <v/>
      </c>
      <c r="D91" s="6" t="n"/>
      <c r="E91" s="6" t="n"/>
      <c r="F91" s="16" t="n"/>
      <c r="G91" s="44" t="n"/>
      <c r="H91" s="47">
        <f>IF(OR('Investimentos'!$F91="",'Investimentos'!$G91=""),"",'Investimentos'!$F91*'Investimentos'!$G91)</f>
        <v/>
      </c>
      <c r="I91" s="48" t="n"/>
      <c r="J91" s="8">
        <f>IF('Investimentos'!$A91="","",IF('Investimentos'!$H91&gt;0,"Orçado","Pendente"))</f>
        <v/>
      </c>
      <c r="K91" s="6" t="n"/>
      <c r="L91" s="49">
        <f>IF('Investimentos'!$A91="","",IFERROR('Investimentos'!$H91/'Investimentos'!$H$104,0))</f>
        <v/>
      </c>
      <c r="M91" s="8">
        <f>IF('Investimentos'!$A91="","",IFERROR(VLOOKUP('Investimentos'!$A91,'Premissas'!$E$5:$G$8,3,FALSE),""))</f>
        <v/>
      </c>
    </row>
    <row r="92">
      <c r="A92" s="6" t="n"/>
      <c r="B92" s="6" t="n"/>
      <c r="C92" s="11">
        <f>IF('Investimentos'!$A92="","",IFERROR(VLOOKUP('Investimentos'!$A92,'Premissas'!$E$5:$G$8,2,FALSE),""))</f>
        <v/>
      </c>
      <c r="D92" s="6" t="n"/>
      <c r="E92" s="6" t="n"/>
      <c r="F92" s="16" t="n"/>
      <c r="G92" s="44" t="n"/>
      <c r="H92" s="50">
        <f>IF(OR('Investimentos'!$F92="",'Investimentos'!$G92=""),"",'Investimentos'!$F92*'Investimentos'!$G92)</f>
        <v/>
      </c>
      <c r="I92" s="48" t="n"/>
      <c r="J92" s="10">
        <f>IF('Investimentos'!$A92="","",IF('Investimentos'!$H92&gt;0,"Orçado","Pendente"))</f>
        <v/>
      </c>
      <c r="K92" s="6" t="n"/>
      <c r="L92" s="51">
        <f>IF('Investimentos'!$A92="","",IFERROR('Investimentos'!$H92/'Investimentos'!$H$104,0))</f>
        <v/>
      </c>
      <c r="M92" s="10">
        <f>IF('Investimentos'!$A92="","",IFERROR(VLOOKUP('Investimentos'!$A92,'Premissas'!$E$5:$G$8,3,FALSE),""))</f>
        <v/>
      </c>
    </row>
    <row r="93">
      <c r="A93" s="6" t="n"/>
      <c r="B93" s="6" t="n"/>
      <c r="C93" s="9">
        <f>IF('Investimentos'!$A93="","",IFERROR(VLOOKUP('Investimentos'!$A93,'Premissas'!$E$5:$G$8,2,FALSE),""))</f>
        <v/>
      </c>
      <c r="D93" s="6" t="n"/>
      <c r="E93" s="6" t="n"/>
      <c r="F93" s="16" t="n"/>
      <c r="G93" s="44" t="n"/>
      <c r="H93" s="47">
        <f>IF(OR('Investimentos'!$F93="",'Investimentos'!$G93=""),"",'Investimentos'!$F93*'Investimentos'!$G93)</f>
        <v/>
      </c>
      <c r="I93" s="48" t="n"/>
      <c r="J93" s="8">
        <f>IF('Investimentos'!$A93="","",IF('Investimentos'!$H93&gt;0,"Orçado","Pendente"))</f>
        <v/>
      </c>
      <c r="K93" s="6" t="n"/>
      <c r="L93" s="49">
        <f>IF('Investimentos'!$A93="","",IFERROR('Investimentos'!$H93/'Investimentos'!$H$104,0))</f>
        <v/>
      </c>
      <c r="M93" s="8">
        <f>IF('Investimentos'!$A93="","",IFERROR(VLOOKUP('Investimentos'!$A93,'Premissas'!$E$5:$G$8,3,FALSE),""))</f>
        <v/>
      </c>
    </row>
    <row r="94">
      <c r="A94" s="6" t="n"/>
      <c r="B94" s="6" t="n"/>
      <c r="C94" s="11">
        <f>IF('Investimentos'!$A94="","",IFERROR(VLOOKUP('Investimentos'!$A94,'Premissas'!$E$5:$G$8,2,FALSE),""))</f>
        <v/>
      </c>
      <c r="D94" s="6" t="n"/>
      <c r="E94" s="6" t="n"/>
      <c r="F94" s="16" t="n"/>
      <c r="G94" s="44" t="n"/>
      <c r="H94" s="50">
        <f>IF(OR('Investimentos'!$F94="",'Investimentos'!$G94=""),"",'Investimentos'!$F94*'Investimentos'!$G94)</f>
        <v/>
      </c>
      <c r="I94" s="48" t="n"/>
      <c r="J94" s="10">
        <f>IF('Investimentos'!$A94="","",IF('Investimentos'!$H94&gt;0,"Orçado","Pendente"))</f>
        <v/>
      </c>
      <c r="K94" s="6" t="n"/>
      <c r="L94" s="51">
        <f>IF('Investimentos'!$A94="","",IFERROR('Investimentos'!$H94/'Investimentos'!$H$104,0))</f>
        <v/>
      </c>
      <c r="M94" s="10">
        <f>IF('Investimentos'!$A94="","",IFERROR(VLOOKUP('Investimentos'!$A94,'Premissas'!$E$5:$G$8,3,FALSE),""))</f>
        <v/>
      </c>
    </row>
    <row r="95">
      <c r="A95" s="6" t="n"/>
      <c r="B95" s="6" t="n"/>
      <c r="C95" s="9">
        <f>IF('Investimentos'!$A95="","",IFERROR(VLOOKUP('Investimentos'!$A95,'Premissas'!$E$5:$G$8,2,FALSE),""))</f>
        <v/>
      </c>
      <c r="D95" s="6" t="n"/>
      <c r="E95" s="6" t="n"/>
      <c r="F95" s="16" t="n"/>
      <c r="G95" s="44" t="n"/>
      <c r="H95" s="47">
        <f>IF(OR('Investimentos'!$F95="",'Investimentos'!$G95=""),"",'Investimentos'!$F95*'Investimentos'!$G95)</f>
        <v/>
      </c>
      <c r="I95" s="48" t="n"/>
      <c r="J95" s="8">
        <f>IF('Investimentos'!$A95="","",IF('Investimentos'!$H95&gt;0,"Orçado","Pendente"))</f>
        <v/>
      </c>
      <c r="K95" s="6" t="n"/>
      <c r="L95" s="49">
        <f>IF('Investimentos'!$A95="","",IFERROR('Investimentos'!$H95/'Investimentos'!$H$104,0))</f>
        <v/>
      </c>
      <c r="M95" s="8">
        <f>IF('Investimentos'!$A95="","",IFERROR(VLOOKUP('Investimentos'!$A95,'Premissas'!$E$5:$G$8,3,FALSE),""))</f>
        <v/>
      </c>
    </row>
    <row r="96">
      <c r="A96" s="6" t="n"/>
      <c r="B96" s="6" t="n"/>
      <c r="C96" s="11">
        <f>IF('Investimentos'!$A96="","",IFERROR(VLOOKUP('Investimentos'!$A96,'Premissas'!$E$5:$G$8,2,FALSE),""))</f>
        <v/>
      </c>
      <c r="D96" s="6" t="n"/>
      <c r="E96" s="6" t="n"/>
      <c r="F96" s="16" t="n"/>
      <c r="G96" s="44" t="n"/>
      <c r="H96" s="50">
        <f>IF(OR('Investimentos'!$F96="",'Investimentos'!$G96=""),"",'Investimentos'!$F96*'Investimentos'!$G96)</f>
        <v/>
      </c>
      <c r="I96" s="48" t="n"/>
      <c r="J96" s="10">
        <f>IF('Investimentos'!$A96="","",IF('Investimentos'!$H96&gt;0,"Orçado","Pendente"))</f>
        <v/>
      </c>
      <c r="K96" s="6" t="n"/>
      <c r="L96" s="51">
        <f>IF('Investimentos'!$A96="","",IFERROR('Investimentos'!$H96/'Investimentos'!$H$104,0))</f>
        <v/>
      </c>
      <c r="M96" s="10">
        <f>IF('Investimentos'!$A96="","",IFERROR(VLOOKUP('Investimentos'!$A96,'Premissas'!$E$5:$G$8,3,FALSE),""))</f>
        <v/>
      </c>
    </row>
    <row r="97">
      <c r="A97" s="6" t="n"/>
      <c r="B97" s="6" t="n"/>
      <c r="C97" s="9">
        <f>IF('Investimentos'!$A97="","",IFERROR(VLOOKUP('Investimentos'!$A97,'Premissas'!$E$5:$G$8,2,FALSE),""))</f>
        <v/>
      </c>
      <c r="D97" s="6" t="n"/>
      <c r="E97" s="6" t="n"/>
      <c r="F97" s="16" t="n"/>
      <c r="G97" s="44" t="n"/>
      <c r="H97" s="47">
        <f>IF(OR('Investimentos'!$F97="",'Investimentos'!$G97=""),"",'Investimentos'!$F97*'Investimentos'!$G97)</f>
        <v/>
      </c>
      <c r="I97" s="48" t="n"/>
      <c r="J97" s="8">
        <f>IF('Investimentos'!$A97="","",IF('Investimentos'!$H97&gt;0,"Orçado","Pendente"))</f>
        <v/>
      </c>
      <c r="K97" s="6" t="n"/>
      <c r="L97" s="49">
        <f>IF('Investimentos'!$A97="","",IFERROR('Investimentos'!$H97/'Investimentos'!$H$104,0))</f>
        <v/>
      </c>
      <c r="M97" s="8">
        <f>IF('Investimentos'!$A97="","",IFERROR(VLOOKUP('Investimentos'!$A97,'Premissas'!$E$5:$G$8,3,FALSE),""))</f>
        <v/>
      </c>
    </row>
    <row r="98">
      <c r="A98" s="6" t="n"/>
      <c r="B98" s="6" t="n"/>
      <c r="C98" s="11">
        <f>IF('Investimentos'!$A98="","",IFERROR(VLOOKUP('Investimentos'!$A98,'Premissas'!$E$5:$G$8,2,FALSE),""))</f>
        <v/>
      </c>
      <c r="D98" s="6" t="n"/>
      <c r="E98" s="6" t="n"/>
      <c r="F98" s="16" t="n"/>
      <c r="G98" s="44" t="n"/>
      <c r="H98" s="50">
        <f>IF(OR('Investimentos'!$F98="",'Investimentos'!$G98=""),"",'Investimentos'!$F98*'Investimentos'!$G98)</f>
        <v/>
      </c>
      <c r="I98" s="48" t="n"/>
      <c r="J98" s="10">
        <f>IF('Investimentos'!$A98="","",IF('Investimentos'!$H98&gt;0,"Orçado","Pendente"))</f>
        <v/>
      </c>
      <c r="K98" s="6" t="n"/>
      <c r="L98" s="51">
        <f>IF('Investimentos'!$A98="","",IFERROR('Investimentos'!$H98/'Investimentos'!$H$104,0))</f>
        <v/>
      </c>
      <c r="M98" s="10">
        <f>IF('Investimentos'!$A98="","",IFERROR(VLOOKUP('Investimentos'!$A98,'Premissas'!$E$5:$G$8,3,FALSE),""))</f>
        <v/>
      </c>
    </row>
    <row r="99">
      <c r="A99" s="6" t="n"/>
      <c r="B99" s="6" t="n"/>
      <c r="C99" s="9">
        <f>IF('Investimentos'!$A99="","",IFERROR(VLOOKUP('Investimentos'!$A99,'Premissas'!$E$5:$G$8,2,FALSE),""))</f>
        <v/>
      </c>
      <c r="D99" s="6" t="n"/>
      <c r="E99" s="6" t="n"/>
      <c r="F99" s="16" t="n"/>
      <c r="G99" s="44" t="n"/>
      <c r="H99" s="47">
        <f>IF(OR('Investimentos'!$F99="",'Investimentos'!$G99=""),"",'Investimentos'!$F99*'Investimentos'!$G99)</f>
        <v/>
      </c>
      <c r="I99" s="48" t="n"/>
      <c r="J99" s="8">
        <f>IF('Investimentos'!$A99="","",IF('Investimentos'!$H99&gt;0,"Orçado","Pendente"))</f>
        <v/>
      </c>
      <c r="K99" s="6" t="n"/>
      <c r="L99" s="49">
        <f>IF('Investimentos'!$A99="","",IFERROR('Investimentos'!$H99/'Investimentos'!$H$104,0))</f>
        <v/>
      </c>
      <c r="M99" s="8">
        <f>IF('Investimentos'!$A99="","",IFERROR(VLOOKUP('Investimentos'!$A99,'Premissas'!$E$5:$G$8,3,FALSE),""))</f>
        <v/>
      </c>
    </row>
    <row r="100">
      <c r="A100" s="6" t="n"/>
      <c r="B100" s="6" t="n"/>
      <c r="C100" s="11">
        <f>IF('Investimentos'!$A100="","",IFERROR(VLOOKUP('Investimentos'!$A100,'Premissas'!$E$5:$G$8,2,FALSE),""))</f>
        <v/>
      </c>
      <c r="D100" s="6" t="n"/>
      <c r="E100" s="6" t="n"/>
      <c r="F100" s="16" t="n"/>
      <c r="G100" s="44" t="n"/>
      <c r="H100" s="50">
        <f>IF(OR('Investimentos'!$F100="",'Investimentos'!$G100=""),"",'Investimentos'!$F100*'Investimentos'!$G100)</f>
        <v/>
      </c>
      <c r="I100" s="48" t="n"/>
      <c r="J100" s="10">
        <f>IF('Investimentos'!$A100="","",IF('Investimentos'!$H100&gt;0,"Orçado","Pendente"))</f>
        <v/>
      </c>
      <c r="K100" s="6" t="n"/>
      <c r="L100" s="51">
        <f>IF('Investimentos'!$A100="","",IFERROR('Investimentos'!$H100/'Investimentos'!$H$104,0))</f>
        <v/>
      </c>
      <c r="M100" s="10">
        <f>IF('Investimentos'!$A100="","",IFERROR(VLOOKUP('Investimentos'!$A100,'Premissas'!$E$5:$G$8,3,FALSE),""))</f>
        <v/>
      </c>
    </row>
    <row r="101">
      <c r="A101" s="6" t="n"/>
      <c r="B101" s="6" t="n"/>
      <c r="C101" s="9">
        <f>IF('Investimentos'!$A101="","",IFERROR(VLOOKUP('Investimentos'!$A101,'Premissas'!$E$5:$G$8,2,FALSE),""))</f>
        <v/>
      </c>
      <c r="D101" s="6" t="n"/>
      <c r="E101" s="6" t="n"/>
      <c r="F101" s="16" t="n"/>
      <c r="G101" s="44" t="n"/>
      <c r="H101" s="47">
        <f>IF(OR('Investimentos'!$F101="",'Investimentos'!$G101=""),"",'Investimentos'!$F101*'Investimentos'!$G101)</f>
        <v/>
      </c>
      <c r="I101" s="48" t="n"/>
      <c r="J101" s="8">
        <f>IF('Investimentos'!$A101="","",IF('Investimentos'!$H101&gt;0,"Orçado","Pendente"))</f>
        <v/>
      </c>
      <c r="K101" s="6" t="n"/>
      <c r="L101" s="49">
        <f>IF('Investimentos'!$A101="","",IFERROR('Investimentos'!$H101/'Investimentos'!$H$104,0))</f>
        <v/>
      </c>
      <c r="M101" s="8">
        <f>IF('Investimentos'!$A101="","",IFERROR(VLOOKUP('Investimentos'!$A101,'Premissas'!$E$5:$G$8,3,FALSE),""))</f>
        <v/>
      </c>
    </row>
    <row r="102">
      <c r="A102" s="6" t="n"/>
      <c r="B102" s="6" t="n"/>
      <c r="C102" s="11">
        <f>IF('Investimentos'!$A102="","",IFERROR(VLOOKUP('Investimentos'!$A102,'Premissas'!$E$5:$G$8,2,FALSE),""))</f>
        <v/>
      </c>
      <c r="D102" s="6" t="n"/>
      <c r="E102" s="6" t="n"/>
      <c r="F102" s="16" t="n"/>
      <c r="G102" s="44" t="n"/>
      <c r="H102" s="50">
        <f>IF(OR('Investimentos'!$F102="",'Investimentos'!$G102=""),"",'Investimentos'!$F102*'Investimentos'!$G102)</f>
        <v/>
      </c>
      <c r="I102" s="48" t="n"/>
      <c r="J102" s="10">
        <f>IF('Investimentos'!$A102="","",IF('Investimentos'!$H102&gt;0,"Orçado","Pendente"))</f>
        <v/>
      </c>
      <c r="K102" s="6" t="n"/>
      <c r="L102" s="51">
        <f>IF('Investimentos'!$A102="","",IFERROR('Investimentos'!$H102/'Investimentos'!$H$104,0))</f>
        <v/>
      </c>
      <c r="M102" s="10">
        <f>IF('Investimentos'!$A102="","",IFERROR(VLOOKUP('Investimentos'!$A102,'Premissas'!$E$5:$G$8,3,FALSE),""))</f>
        <v/>
      </c>
    </row>
    <row r="103"/>
    <row r="104">
      <c r="A104" s="22" t="inlineStr">
        <is>
          <t>Total dos investimentos</t>
        </is>
      </c>
      <c r="B104" s="23" t="n"/>
      <c r="C104" s="23" t="n"/>
      <c r="D104" s="23" t="n"/>
      <c r="E104" s="23" t="n"/>
      <c r="F104" s="23" t="n"/>
      <c r="G104" s="23" t="n"/>
      <c r="H104" s="52">
        <f>SUM('Investimentos'!$H$3:$H$102)</f>
        <v/>
      </c>
      <c r="I104" s="23" t="n"/>
      <c r="J104" s="23" t="n"/>
      <c r="K104" s="23" t="n"/>
      <c r="L104" s="23" t="n"/>
      <c r="M104" s="23" t="n"/>
    </row>
  </sheetData>
  <autoFilter ref="A2:M102"/>
  <mergeCells count="1">
    <mergeCell ref="A1:M1"/>
  </mergeCells>
  <conditionalFormatting sqref="J3:J102">
    <cfRule type="expression" priority="1" dxfId="0">
      <formula>$J3="Orçado"</formula>
    </cfRule>
    <cfRule type="expression" priority="2" dxfId="1">
      <formula>$J3="Pendente"</formula>
    </cfRule>
  </conditionalFormatting>
  <dataValidations count="3">
    <dataValidation sqref="A3:A102" showErrorMessage="1" showInputMessage="1" allowBlank="1" type="list">
      <formula1>"INV,FIX,VAR,REC"</formula1>
    </dataValidation>
    <dataValidation sqref="F3:F102" showErrorMessage="1" showInputMessage="1" allowBlank="1" type="decimal" operator="greaterThanOrEqual">
      <formula1>0</formula1>
    </dataValidation>
    <dataValidation sqref="G3:G102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7" customWidth="1" min="3" max="3"/>
    <col width="14" customWidth="1" min="4" max="4"/>
    <col width="16" customWidth="1" min="5" max="5"/>
    <col width="17" customWidth="1" min="6" max="6"/>
    <col width="15" customWidth="1" min="7" max="7"/>
    <col width="19" customWidth="1" min="8" max="8"/>
    <col width="13" customWidth="1" min="9" max="9"/>
    <col width="18" customWidth="1" min="10" max="10"/>
    <col width="19" customWidth="1" min="11" max="11"/>
    <col width="20" customWidth="1" min="12" max="12"/>
    <col width="17" customWidth="1" min="13" max="13"/>
    <col width="14" customWidth="1" min="14" max="14"/>
    <col width="13" customWidth="1" min="15" max="15"/>
    <col width="13" customWidth="1" min="16" max="16"/>
    <col width="22" customWidth="1" min="17" max="17"/>
    <col width="17" customWidth="1" min="18" max="18"/>
    <col hidden="1" width="16" customWidth="1" min="19" max="19"/>
  </cols>
  <sheetData>
    <row r="1" ht="28" customHeight="1">
      <c r="A1" s="1" t="inlineStr">
        <is>
          <t>Fluxo de Caixa Projetado</t>
        </is>
      </c>
    </row>
    <row r="2">
      <c r="A2" s="7" t="inlineStr">
        <is>
          <t>Mês nº</t>
        </is>
      </c>
      <c r="B2" s="7" t="inlineStr">
        <is>
          <t>Data</t>
        </is>
      </c>
      <c r="C2" s="7" t="inlineStr">
        <is>
          <t>Unidades vendidas</t>
        </is>
      </c>
      <c r="D2" s="7" t="inlineStr">
        <is>
          <t>Preço médio</t>
        </is>
      </c>
      <c r="E2" s="7" t="inlineStr">
        <is>
          <t>Receita bruta</t>
        </is>
      </c>
      <c r="F2" s="7" t="inlineStr">
        <is>
          <t>Custos variáveis</t>
        </is>
      </c>
      <c r="G2" s="7" t="inlineStr">
        <is>
          <t>Custos fixos</t>
        </is>
      </c>
      <c r="H2" s="7" t="inlineStr">
        <is>
          <t>Despesas adicionais</t>
        </is>
      </c>
      <c r="I2" s="7" t="inlineStr">
        <is>
          <t>Impostos</t>
        </is>
      </c>
      <c r="J2" s="7" t="inlineStr">
        <is>
          <t>Fluxo operacional</t>
        </is>
      </c>
      <c r="K2" s="7" t="inlineStr">
        <is>
          <t>Investimento inicial</t>
        </is>
      </c>
      <c r="L2" s="7" t="inlineStr">
        <is>
          <t>Fluxo de caixa líquido</t>
        </is>
      </c>
      <c r="M2" s="7" t="inlineStr">
        <is>
          <t>Fluxo acumulado</t>
        </is>
      </c>
      <c r="N2" s="7" t="inlineStr">
        <is>
          <t>Margem líquida</t>
        </is>
      </c>
      <c r="O2" s="7" t="inlineStr">
        <is>
          <t>Situação</t>
        </is>
      </c>
      <c r="P2" s="7" t="inlineStr">
        <is>
          <t>Código base</t>
        </is>
      </c>
      <c r="Q2" s="7" t="inlineStr">
        <is>
          <t>Categoria consultada</t>
        </is>
      </c>
      <c r="R2" s="7" t="inlineStr">
        <is>
          <t>Tipo consultado</t>
        </is>
      </c>
      <c r="S2" s="7" t="inlineStr">
        <is>
          <t>Marco de retorno</t>
        </is>
      </c>
    </row>
    <row r="3">
      <c r="A3" s="8">
        <f>IF('Fluxo de Caixa'!$B3="","",1)</f>
        <v/>
      </c>
      <c r="B3" s="48" t="n">
        <v>46023</v>
      </c>
      <c r="C3" s="53">
        <f>IF('Fluxo de Caixa'!$B3="","",'Premissas'!$B$11)</f>
        <v/>
      </c>
      <c r="D3" s="47">
        <f>IF('Fluxo de Caixa'!$B3="","",'Premissas'!$B$10)</f>
        <v/>
      </c>
      <c r="E3" s="47">
        <f>IF('Fluxo de Caixa'!$B3="","",'Fluxo de Caixa'!$C3*'Fluxo de Caixa'!$D3)</f>
        <v/>
      </c>
      <c r="F3" s="47">
        <f>IF('Fluxo de Caixa'!$B3="","",'Fluxo de Caixa'!$C3*'Premissas'!$B$13)</f>
        <v/>
      </c>
      <c r="G3" s="47">
        <f>IF('Fluxo de Caixa'!$B3="","",'Premissas'!$B$14)</f>
        <v/>
      </c>
      <c r="H3" s="44" t="n">
        <v>800</v>
      </c>
      <c r="I3" s="47">
        <f>IF('Fluxo de Caixa'!$B3="","",'Fluxo de Caixa'!$E3*'Premissas'!$B$16)</f>
        <v/>
      </c>
      <c r="J3" s="47">
        <f>IF('Fluxo de Caixa'!$B3="","",'Fluxo de Caixa'!$E3-'Fluxo de Caixa'!$F3-'Fluxo de Caixa'!$G3-'Fluxo de Caixa'!$H3-'Fluxo de Caixa'!$I3)</f>
        <v/>
      </c>
      <c r="K3" s="47">
        <f>IF('Fluxo de Caixa'!$B3="","",IF('Fluxo de Caixa'!$A3=1,-SUM('Investimentos'!$H$3:$H$102),0))</f>
        <v/>
      </c>
      <c r="L3" s="47">
        <f>IF('Fluxo de Caixa'!$B3="","",'Fluxo de Caixa'!$J3+'Fluxo de Caixa'!$K3)</f>
        <v/>
      </c>
      <c r="M3" s="47">
        <f>IF('Fluxo de Caixa'!$B3="","",SUM('Fluxo de Caixa'!$L$3:'Fluxo de Caixa'!$L3))</f>
        <v/>
      </c>
      <c r="N3" s="54">
        <f>IF('Fluxo de Caixa'!$B3="","",IFERROR('Fluxo de Caixa'!$L3/'Fluxo de Caixa'!$E3,0))</f>
        <v/>
      </c>
      <c r="O3" s="8">
        <f>IF('Fluxo de Caixa'!$B3="","",IF('Fluxo de Caixa'!$L3&gt;=0,"Positivo","Atenção"))</f>
        <v/>
      </c>
      <c r="P3" s="16" t="inlineStr">
        <is>
          <t>REC</t>
        </is>
      </c>
      <c r="Q3" s="8">
        <f>IF('Fluxo de Caixa'!$P3="","",IFERROR(VLOOKUP('Fluxo de Caixa'!$P3,'Premissas'!$E$5:$G$8,2,FALSE),""))</f>
        <v/>
      </c>
      <c r="R3" s="8">
        <f>IF('Fluxo de Caixa'!$P3="","",IFERROR(VLOOKUP('Fluxo de Caixa'!$P3,'Premissas'!$E$5:$G$8,3,FALSE),""))</f>
        <v/>
      </c>
      <c r="S3" s="8">
        <f>IF('Fluxo de Caixa'!$B3="","",IF('Fluxo de Caixa'!$M3&gt;=0,1,0))</f>
        <v/>
      </c>
    </row>
    <row r="4">
      <c r="A4" s="10">
        <f>IF('Fluxo de Caixa'!$B4="","",'Fluxo de Caixa'!$A3+1)</f>
        <v/>
      </c>
      <c r="B4" s="48" t="n">
        <v>46054</v>
      </c>
      <c r="C4" s="55">
        <f>IF('Fluxo de Caixa'!$B4="","",IF('Fluxo de Caixa'!$C3="",'Premissas'!$B$11,ROUND('Fluxo de Caixa'!$C3*(1+'Premissas'!$B$12),0)))</f>
        <v/>
      </c>
      <c r="D4" s="50">
        <f>IF('Fluxo de Caixa'!$B4="","",'Premissas'!$B$10)</f>
        <v/>
      </c>
      <c r="E4" s="50">
        <f>IF('Fluxo de Caixa'!$B4="","",'Fluxo de Caixa'!$C4*'Fluxo de Caixa'!$D4)</f>
        <v/>
      </c>
      <c r="F4" s="50">
        <f>IF('Fluxo de Caixa'!$B4="","",'Fluxo de Caixa'!$C4*'Premissas'!$B$13)</f>
        <v/>
      </c>
      <c r="G4" s="50">
        <f>IF('Fluxo de Caixa'!$B4="","",'Premissas'!$B$14)</f>
        <v/>
      </c>
      <c r="H4" s="44" t="n">
        <v>0</v>
      </c>
      <c r="I4" s="50">
        <f>IF('Fluxo de Caixa'!$B4="","",'Fluxo de Caixa'!$E4*'Premissas'!$B$16)</f>
        <v/>
      </c>
      <c r="J4" s="50">
        <f>IF('Fluxo de Caixa'!$B4="","",'Fluxo de Caixa'!$E4-'Fluxo de Caixa'!$F4-'Fluxo de Caixa'!$G4-'Fluxo de Caixa'!$H4-'Fluxo de Caixa'!$I4)</f>
        <v/>
      </c>
      <c r="K4" s="50">
        <f>IF('Fluxo de Caixa'!$B4="","",IF('Fluxo de Caixa'!$A4=1,-SUM('Investimentos'!$H$3:$H$102),0))</f>
        <v/>
      </c>
      <c r="L4" s="50">
        <f>IF('Fluxo de Caixa'!$B4="","",'Fluxo de Caixa'!$J4+'Fluxo de Caixa'!$K4)</f>
        <v/>
      </c>
      <c r="M4" s="50">
        <f>IF('Fluxo de Caixa'!$B4="","",SUM('Fluxo de Caixa'!$L$3:'Fluxo de Caixa'!$L4))</f>
        <v/>
      </c>
      <c r="N4" s="56">
        <f>IF('Fluxo de Caixa'!$B4="","",IFERROR('Fluxo de Caixa'!$L4/'Fluxo de Caixa'!$E4,0))</f>
        <v/>
      </c>
      <c r="O4" s="10">
        <f>IF('Fluxo de Caixa'!$B4="","",IF('Fluxo de Caixa'!$L4&gt;=0,"Positivo","Atenção"))</f>
        <v/>
      </c>
      <c r="P4" s="16" t="inlineStr">
        <is>
          <t>REC</t>
        </is>
      </c>
      <c r="Q4" s="10">
        <f>IF('Fluxo de Caixa'!$P4="","",IFERROR(VLOOKUP('Fluxo de Caixa'!$P4,'Premissas'!$E$5:$G$8,2,FALSE),""))</f>
        <v/>
      </c>
      <c r="R4" s="10">
        <f>IF('Fluxo de Caixa'!$P4="","",IFERROR(VLOOKUP('Fluxo de Caixa'!$P4,'Premissas'!$E$5:$G$8,3,FALSE),""))</f>
        <v/>
      </c>
      <c r="S4" s="10">
        <f>IF('Fluxo de Caixa'!$B4="","",IF('Fluxo de Caixa'!$M4&gt;=0,1,0))</f>
        <v/>
      </c>
    </row>
    <row r="5">
      <c r="A5" s="8">
        <f>IF('Fluxo de Caixa'!$B5="","",'Fluxo de Caixa'!$A4+1)</f>
        <v/>
      </c>
      <c r="B5" s="48" t="n">
        <v>46082</v>
      </c>
      <c r="C5" s="53">
        <f>IF('Fluxo de Caixa'!$B5="","",IF('Fluxo de Caixa'!$C4="",'Premissas'!$B$11,ROUND('Fluxo de Caixa'!$C4*(1+'Premissas'!$B$12),0)))</f>
        <v/>
      </c>
      <c r="D5" s="47">
        <f>IF('Fluxo de Caixa'!$B5="","",'Premissas'!$B$10)</f>
        <v/>
      </c>
      <c r="E5" s="47">
        <f>IF('Fluxo de Caixa'!$B5="","",'Fluxo de Caixa'!$C5*'Fluxo de Caixa'!$D5)</f>
        <v/>
      </c>
      <c r="F5" s="47">
        <f>IF('Fluxo de Caixa'!$B5="","",'Fluxo de Caixa'!$C5*'Premissas'!$B$13)</f>
        <v/>
      </c>
      <c r="G5" s="47">
        <f>IF('Fluxo de Caixa'!$B5="","",'Premissas'!$B$14)</f>
        <v/>
      </c>
      <c r="H5" s="44" t="n">
        <v>350</v>
      </c>
      <c r="I5" s="47">
        <f>IF('Fluxo de Caixa'!$B5="","",'Fluxo de Caixa'!$E5*'Premissas'!$B$16)</f>
        <v/>
      </c>
      <c r="J5" s="47">
        <f>IF('Fluxo de Caixa'!$B5="","",'Fluxo de Caixa'!$E5-'Fluxo de Caixa'!$F5-'Fluxo de Caixa'!$G5-'Fluxo de Caixa'!$H5-'Fluxo de Caixa'!$I5)</f>
        <v/>
      </c>
      <c r="K5" s="47">
        <f>IF('Fluxo de Caixa'!$B5="","",IF('Fluxo de Caixa'!$A5=1,-SUM('Investimentos'!$H$3:$H$102),0))</f>
        <v/>
      </c>
      <c r="L5" s="47">
        <f>IF('Fluxo de Caixa'!$B5="","",'Fluxo de Caixa'!$J5+'Fluxo de Caixa'!$K5)</f>
        <v/>
      </c>
      <c r="M5" s="47">
        <f>IF('Fluxo de Caixa'!$B5="","",SUM('Fluxo de Caixa'!$L$3:'Fluxo de Caixa'!$L5))</f>
        <v/>
      </c>
      <c r="N5" s="54">
        <f>IF('Fluxo de Caixa'!$B5="","",IFERROR('Fluxo de Caixa'!$L5/'Fluxo de Caixa'!$E5,0))</f>
        <v/>
      </c>
      <c r="O5" s="8">
        <f>IF('Fluxo de Caixa'!$B5="","",IF('Fluxo de Caixa'!$L5&gt;=0,"Positivo","Atenção"))</f>
        <v/>
      </c>
      <c r="P5" s="16" t="inlineStr">
        <is>
          <t>REC</t>
        </is>
      </c>
      <c r="Q5" s="8">
        <f>IF('Fluxo de Caixa'!$P5="","",IFERROR(VLOOKUP('Fluxo de Caixa'!$P5,'Premissas'!$E$5:$G$8,2,FALSE),""))</f>
        <v/>
      </c>
      <c r="R5" s="8">
        <f>IF('Fluxo de Caixa'!$P5="","",IFERROR(VLOOKUP('Fluxo de Caixa'!$P5,'Premissas'!$E$5:$G$8,3,FALSE),""))</f>
        <v/>
      </c>
      <c r="S5" s="8">
        <f>IF('Fluxo de Caixa'!$B5="","",IF('Fluxo de Caixa'!$M5&gt;=0,1,0))</f>
        <v/>
      </c>
    </row>
    <row r="6">
      <c r="A6" s="10">
        <f>IF('Fluxo de Caixa'!$B6="","",'Fluxo de Caixa'!$A5+1)</f>
        <v/>
      </c>
      <c r="B6" s="48" t="n">
        <v>46113</v>
      </c>
      <c r="C6" s="55">
        <f>IF('Fluxo de Caixa'!$B6="","",IF('Fluxo de Caixa'!$C5="",'Premissas'!$B$11,ROUND('Fluxo de Caixa'!$C5*(1+'Premissas'!$B$12),0)))</f>
        <v/>
      </c>
      <c r="D6" s="50">
        <f>IF('Fluxo de Caixa'!$B6="","",'Premissas'!$B$10)</f>
        <v/>
      </c>
      <c r="E6" s="50">
        <f>IF('Fluxo de Caixa'!$B6="","",'Fluxo de Caixa'!$C6*'Fluxo de Caixa'!$D6)</f>
        <v/>
      </c>
      <c r="F6" s="50">
        <f>IF('Fluxo de Caixa'!$B6="","",'Fluxo de Caixa'!$C6*'Premissas'!$B$13)</f>
        <v/>
      </c>
      <c r="G6" s="50">
        <f>IF('Fluxo de Caixa'!$B6="","",'Premissas'!$B$14)</f>
        <v/>
      </c>
      <c r="H6" s="44" t="n">
        <v>0</v>
      </c>
      <c r="I6" s="50">
        <f>IF('Fluxo de Caixa'!$B6="","",'Fluxo de Caixa'!$E6*'Premissas'!$B$16)</f>
        <v/>
      </c>
      <c r="J6" s="50">
        <f>IF('Fluxo de Caixa'!$B6="","",'Fluxo de Caixa'!$E6-'Fluxo de Caixa'!$F6-'Fluxo de Caixa'!$G6-'Fluxo de Caixa'!$H6-'Fluxo de Caixa'!$I6)</f>
        <v/>
      </c>
      <c r="K6" s="50">
        <f>IF('Fluxo de Caixa'!$B6="","",IF('Fluxo de Caixa'!$A6=1,-SUM('Investimentos'!$H$3:$H$102),0))</f>
        <v/>
      </c>
      <c r="L6" s="50">
        <f>IF('Fluxo de Caixa'!$B6="","",'Fluxo de Caixa'!$J6+'Fluxo de Caixa'!$K6)</f>
        <v/>
      </c>
      <c r="M6" s="50">
        <f>IF('Fluxo de Caixa'!$B6="","",SUM('Fluxo de Caixa'!$L$3:'Fluxo de Caixa'!$L6))</f>
        <v/>
      </c>
      <c r="N6" s="56">
        <f>IF('Fluxo de Caixa'!$B6="","",IFERROR('Fluxo de Caixa'!$L6/'Fluxo de Caixa'!$E6,0))</f>
        <v/>
      </c>
      <c r="O6" s="10">
        <f>IF('Fluxo de Caixa'!$B6="","",IF('Fluxo de Caixa'!$L6&gt;=0,"Positivo","Atenção"))</f>
        <v/>
      </c>
      <c r="P6" s="16" t="inlineStr">
        <is>
          <t>REC</t>
        </is>
      </c>
      <c r="Q6" s="10">
        <f>IF('Fluxo de Caixa'!$P6="","",IFERROR(VLOOKUP('Fluxo de Caixa'!$P6,'Premissas'!$E$5:$G$8,2,FALSE),""))</f>
        <v/>
      </c>
      <c r="R6" s="10">
        <f>IF('Fluxo de Caixa'!$P6="","",IFERROR(VLOOKUP('Fluxo de Caixa'!$P6,'Premissas'!$E$5:$G$8,3,FALSE),""))</f>
        <v/>
      </c>
      <c r="S6" s="10">
        <f>IF('Fluxo de Caixa'!$B6="","",IF('Fluxo de Caixa'!$M6&gt;=0,1,0))</f>
        <v/>
      </c>
    </row>
    <row r="7">
      <c r="A7" s="8">
        <f>IF('Fluxo de Caixa'!$B7="","",'Fluxo de Caixa'!$A6+1)</f>
        <v/>
      </c>
      <c r="B7" s="48" t="n">
        <v>46143</v>
      </c>
      <c r="C7" s="53">
        <f>IF('Fluxo de Caixa'!$B7="","",IF('Fluxo de Caixa'!$C6="",'Premissas'!$B$11,ROUND('Fluxo de Caixa'!$C6*(1+'Premissas'!$B$12),0)))</f>
        <v/>
      </c>
      <c r="D7" s="47">
        <f>IF('Fluxo de Caixa'!$B7="","",'Premissas'!$B$10)</f>
        <v/>
      </c>
      <c r="E7" s="47">
        <f>IF('Fluxo de Caixa'!$B7="","",'Fluxo de Caixa'!$C7*'Fluxo de Caixa'!$D7)</f>
        <v/>
      </c>
      <c r="F7" s="47">
        <f>IF('Fluxo de Caixa'!$B7="","",'Fluxo de Caixa'!$C7*'Premissas'!$B$13)</f>
        <v/>
      </c>
      <c r="G7" s="47">
        <f>IF('Fluxo de Caixa'!$B7="","",'Premissas'!$B$14)</f>
        <v/>
      </c>
      <c r="H7" s="44" t="n">
        <v>600</v>
      </c>
      <c r="I7" s="47">
        <f>IF('Fluxo de Caixa'!$B7="","",'Fluxo de Caixa'!$E7*'Premissas'!$B$16)</f>
        <v/>
      </c>
      <c r="J7" s="47">
        <f>IF('Fluxo de Caixa'!$B7="","",'Fluxo de Caixa'!$E7-'Fluxo de Caixa'!$F7-'Fluxo de Caixa'!$G7-'Fluxo de Caixa'!$H7-'Fluxo de Caixa'!$I7)</f>
        <v/>
      </c>
      <c r="K7" s="47">
        <f>IF('Fluxo de Caixa'!$B7="","",IF('Fluxo de Caixa'!$A7=1,-SUM('Investimentos'!$H$3:$H$102),0))</f>
        <v/>
      </c>
      <c r="L7" s="47">
        <f>IF('Fluxo de Caixa'!$B7="","",'Fluxo de Caixa'!$J7+'Fluxo de Caixa'!$K7)</f>
        <v/>
      </c>
      <c r="M7" s="47">
        <f>IF('Fluxo de Caixa'!$B7="","",SUM('Fluxo de Caixa'!$L$3:'Fluxo de Caixa'!$L7))</f>
        <v/>
      </c>
      <c r="N7" s="54">
        <f>IF('Fluxo de Caixa'!$B7="","",IFERROR('Fluxo de Caixa'!$L7/'Fluxo de Caixa'!$E7,0))</f>
        <v/>
      </c>
      <c r="O7" s="8">
        <f>IF('Fluxo de Caixa'!$B7="","",IF('Fluxo de Caixa'!$L7&gt;=0,"Positivo","Atenção"))</f>
        <v/>
      </c>
      <c r="P7" s="16" t="inlineStr">
        <is>
          <t>REC</t>
        </is>
      </c>
      <c r="Q7" s="8">
        <f>IF('Fluxo de Caixa'!$P7="","",IFERROR(VLOOKUP('Fluxo de Caixa'!$P7,'Premissas'!$E$5:$G$8,2,FALSE),""))</f>
        <v/>
      </c>
      <c r="R7" s="8">
        <f>IF('Fluxo de Caixa'!$P7="","",IFERROR(VLOOKUP('Fluxo de Caixa'!$P7,'Premissas'!$E$5:$G$8,3,FALSE),""))</f>
        <v/>
      </c>
      <c r="S7" s="8">
        <f>IF('Fluxo de Caixa'!$B7="","",IF('Fluxo de Caixa'!$M7&gt;=0,1,0))</f>
        <v/>
      </c>
    </row>
    <row r="8">
      <c r="A8" s="10">
        <f>IF('Fluxo de Caixa'!$B8="","",'Fluxo de Caixa'!$A7+1)</f>
        <v/>
      </c>
      <c r="B8" s="48" t="n">
        <v>46174</v>
      </c>
      <c r="C8" s="55">
        <f>IF('Fluxo de Caixa'!$B8="","",IF('Fluxo de Caixa'!$C7="",'Premissas'!$B$11,ROUND('Fluxo de Caixa'!$C7*(1+'Premissas'!$B$12),0)))</f>
        <v/>
      </c>
      <c r="D8" s="50">
        <f>IF('Fluxo de Caixa'!$B8="","",'Premissas'!$B$10)</f>
        <v/>
      </c>
      <c r="E8" s="50">
        <f>IF('Fluxo de Caixa'!$B8="","",'Fluxo de Caixa'!$C8*'Fluxo de Caixa'!$D8)</f>
        <v/>
      </c>
      <c r="F8" s="50">
        <f>IF('Fluxo de Caixa'!$B8="","",'Fluxo de Caixa'!$C8*'Premissas'!$B$13)</f>
        <v/>
      </c>
      <c r="G8" s="50">
        <f>IF('Fluxo de Caixa'!$B8="","",'Premissas'!$B$14)</f>
        <v/>
      </c>
      <c r="H8" s="44" t="n">
        <v>0</v>
      </c>
      <c r="I8" s="50">
        <f>IF('Fluxo de Caixa'!$B8="","",'Fluxo de Caixa'!$E8*'Premissas'!$B$16)</f>
        <v/>
      </c>
      <c r="J8" s="50">
        <f>IF('Fluxo de Caixa'!$B8="","",'Fluxo de Caixa'!$E8-'Fluxo de Caixa'!$F8-'Fluxo de Caixa'!$G8-'Fluxo de Caixa'!$H8-'Fluxo de Caixa'!$I8)</f>
        <v/>
      </c>
      <c r="K8" s="50">
        <f>IF('Fluxo de Caixa'!$B8="","",IF('Fluxo de Caixa'!$A8=1,-SUM('Investimentos'!$H$3:$H$102),0))</f>
        <v/>
      </c>
      <c r="L8" s="50">
        <f>IF('Fluxo de Caixa'!$B8="","",'Fluxo de Caixa'!$J8+'Fluxo de Caixa'!$K8)</f>
        <v/>
      </c>
      <c r="M8" s="50">
        <f>IF('Fluxo de Caixa'!$B8="","",SUM('Fluxo de Caixa'!$L$3:'Fluxo de Caixa'!$L8))</f>
        <v/>
      </c>
      <c r="N8" s="56">
        <f>IF('Fluxo de Caixa'!$B8="","",IFERROR('Fluxo de Caixa'!$L8/'Fluxo de Caixa'!$E8,0))</f>
        <v/>
      </c>
      <c r="O8" s="10">
        <f>IF('Fluxo de Caixa'!$B8="","",IF('Fluxo de Caixa'!$L8&gt;=0,"Positivo","Atenção"))</f>
        <v/>
      </c>
      <c r="P8" s="16" t="inlineStr">
        <is>
          <t>REC</t>
        </is>
      </c>
      <c r="Q8" s="10">
        <f>IF('Fluxo de Caixa'!$P8="","",IFERROR(VLOOKUP('Fluxo de Caixa'!$P8,'Premissas'!$E$5:$G$8,2,FALSE),""))</f>
        <v/>
      </c>
      <c r="R8" s="10">
        <f>IF('Fluxo de Caixa'!$P8="","",IFERROR(VLOOKUP('Fluxo de Caixa'!$P8,'Premissas'!$E$5:$G$8,3,FALSE),""))</f>
        <v/>
      </c>
      <c r="S8" s="10">
        <f>IF('Fluxo de Caixa'!$B8="","",IF('Fluxo de Caixa'!$M8&gt;=0,1,0))</f>
        <v/>
      </c>
    </row>
    <row r="9">
      <c r="A9" s="8">
        <f>IF('Fluxo de Caixa'!$B9="","",'Fluxo de Caixa'!$A8+1)</f>
        <v/>
      </c>
      <c r="B9" s="48" t="n">
        <v>46204</v>
      </c>
      <c r="C9" s="53">
        <f>IF('Fluxo de Caixa'!$B9="","",IF('Fluxo de Caixa'!$C8="",'Premissas'!$B$11,ROUND('Fluxo de Caixa'!$C8*(1+'Premissas'!$B$12),0)))</f>
        <v/>
      </c>
      <c r="D9" s="47">
        <f>IF('Fluxo de Caixa'!$B9="","",'Premissas'!$B$10)</f>
        <v/>
      </c>
      <c r="E9" s="47">
        <f>IF('Fluxo de Caixa'!$B9="","",'Fluxo de Caixa'!$C9*'Fluxo de Caixa'!$D9)</f>
        <v/>
      </c>
      <c r="F9" s="47">
        <f>IF('Fluxo de Caixa'!$B9="","",'Fluxo de Caixa'!$C9*'Premissas'!$B$13)</f>
        <v/>
      </c>
      <c r="G9" s="47">
        <f>IF('Fluxo de Caixa'!$B9="","",'Premissas'!$B$14)</f>
        <v/>
      </c>
      <c r="H9" s="44" t="n">
        <v>250</v>
      </c>
      <c r="I9" s="47">
        <f>IF('Fluxo de Caixa'!$B9="","",'Fluxo de Caixa'!$E9*'Premissas'!$B$16)</f>
        <v/>
      </c>
      <c r="J9" s="47">
        <f>IF('Fluxo de Caixa'!$B9="","",'Fluxo de Caixa'!$E9-'Fluxo de Caixa'!$F9-'Fluxo de Caixa'!$G9-'Fluxo de Caixa'!$H9-'Fluxo de Caixa'!$I9)</f>
        <v/>
      </c>
      <c r="K9" s="47">
        <f>IF('Fluxo de Caixa'!$B9="","",IF('Fluxo de Caixa'!$A9=1,-SUM('Investimentos'!$H$3:$H$102),0))</f>
        <v/>
      </c>
      <c r="L9" s="47">
        <f>IF('Fluxo de Caixa'!$B9="","",'Fluxo de Caixa'!$J9+'Fluxo de Caixa'!$K9)</f>
        <v/>
      </c>
      <c r="M9" s="47">
        <f>IF('Fluxo de Caixa'!$B9="","",SUM('Fluxo de Caixa'!$L$3:'Fluxo de Caixa'!$L9))</f>
        <v/>
      </c>
      <c r="N9" s="54">
        <f>IF('Fluxo de Caixa'!$B9="","",IFERROR('Fluxo de Caixa'!$L9/'Fluxo de Caixa'!$E9,0))</f>
        <v/>
      </c>
      <c r="O9" s="8">
        <f>IF('Fluxo de Caixa'!$B9="","",IF('Fluxo de Caixa'!$L9&gt;=0,"Positivo","Atenção"))</f>
        <v/>
      </c>
      <c r="P9" s="16" t="inlineStr">
        <is>
          <t>REC</t>
        </is>
      </c>
      <c r="Q9" s="8">
        <f>IF('Fluxo de Caixa'!$P9="","",IFERROR(VLOOKUP('Fluxo de Caixa'!$P9,'Premissas'!$E$5:$G$8,2,FALSE),""))</f>
        <v/>
      </c>
      <c r="R9" s="8">
        <f>IF('Fluxo de Caixa'!$P9="","",IFERROR(VLOOKUP('Fluxo de Caixa'!$P9,'Premissas'!$E$5:$G$8,3,FALSE),""))</f>
        <v/>
      </c>
      <c r="S9" s="8">
        <f>IF('Fluxo de Caixa'!$B9="","",IF('Fluxo de Caixa'!$M9&gt;=0,1,0))</f>
        <v/>
      </c>
    </row>
    <row r="10">
      <c r="A10" s="10">
        <f>IF('Fluxo de Caixa'!$B10="","",'Fluxo de Caixa'!$A9+1)</f>
        <v/>
      </c>
      <c r="B10" s="48" t="n">
        <v>46235</v>
      </c>
      <c r="C10" s="55">
        <f>IF('Fluxo de Caixa'!$B10="","",IF('Fluxo de Caixa'!$C9="",'Premissas'!$B$11,ROUND('Fluxo de Caixa'!$C9*(1+'Premissas'!$B$12),0)))</f>
        <v/>
      </c>
      <c r="D10" s="50">
        <f>IF('Fluxo de Caixa'!$B10="","",'Premissas'!$B$10)</f>
        <v/>
      </c>
      <c r="E10" s="50">
        <f>IF('Fluxo de Caixa'!$B10="","",'Fluxo de Caixa'!$C10*'Fluxo de Caixa'!$D10)</f>
        <v/>
      </c>
      <c r="F10" s="50">
        <f>IF('Fluxo de Caixa'!$B10="","",'Fluxo de Caixa'!$C10*'Premissas'!$B$13)</f>
        <v/>
      </c>
      <c r="G10" s="50">
        <f>IF('Fluxo de Caixa'!$B10="","",'Premissas'!$B$14)</f>
        <v/>
      </c>
      <c r="H10" s="44" t="n">
        <v>0</v>
      </c>
      <c r="I10" s="50">
        <f>IF('Fluxo de Caixa'!$B10="","",'Fluxo de Caixa'!$E10*'Premissas'!$B$16)</f>
        <v/>
      </c>
      <c r="J10" s="50">
        <f>IF('Fluxo de Caixa'!$B10="","",'Fluxo de Caixa'!$E10-'Fluxo de Caixa'!$F10-'Fluxo de Caixa'!$G10-'Fluxo de Caixa'!$H10-'Fluxo de Caixa'!$I10)</f>
        <v/>
      </c>
      <c r="K10" s="50">
        <f>IF('Fluxo de Caixa'!$B10="","",IF('Fluxo de Caixa'!$A10=1,-SUM('Investimentos'!$H$3:$H$102),0))</f>
        <v/>
      </c>
      <c r="L10" s="50">
        <f>IF('Fluxo de Caixa'!$B10="","",'Fluxo de Caixa'!$J10+'Fluxo de Caixa'!$K10)</f>
        <v/>
      </c>
      <c r="M10" s="50">
        <f>IF('Fluxo de Caixa'!$B10="","",SUM('Fluxo de Caixa'!$L$3:'Fluxo de Caixa'!$L10))</f>
        <v/>
      </c>
      <c r="N10" s="56">
        <f>IF('Fluxo de Caixa'!$B10="","",IFERROR('Fluxo de Caixa'!$L10/'Fluxo de Caixa'!$E10,0))</f>
        <v/>
      </c>
      <c r="O10" s="10">
        <f>IF('Fluxo de Caixa'!$B10="","",IF('Fluxo de Caixa'!$L10&gt;=0,"Positivo","Atenção"))</f>
        <v/>
      </c>
      <c r="P10" s="16" t="inlineStr">
        <is>
          <t>REC</t>
        </is>
      </c>
      <c r="Q10" s="10">
        <f>IF('Fluxo de Caixa'!$P10="","",IFERROR(VLOOKUP('Fluxo de Caixa'!$P10,'Premissas'!$E$5:$G$8,2,FALSE),""))</f>
        <v/>
      </c>
      <c r="R10" s="10">
        <f>IF('Fluxo de Caixa'!$P10="","",IFERROR(VLOOKUP('Fluxo de Caixa'!$P10,'Premissas'!$E$5:$G$8,3,FALSE),""))</f>
        <v/>
      </c>
      <c r="S10" s="10">
        <f>IF('Fluxo de Caixa'!$B10="","",IF('Fluxo de Caixa'!$M10&gt;=0,1,0))</f>
        <v/>
      </c>
    </row>
    <row r="11">
      <c r="A11" s="8">
        <f>IF('Fluxo de Caixa'!$B11="","",'Fluxo de Caixa'!$A10+1)</f>
        <v/>
      </c>
      <c r="B11" s="48" t="n">
        <v>46266</v>
      </c>
      <c r="C11" s="53">
        <f>IF('Fluxo de Caixa'!$B11="","",IF('Fluxo de Caixa'!$C10="",'Premissas'!$B$11,ROUND('Fluxo de Caixa'!$C10*(1+'Premissas'!$B$12),0)))</f>
        <v/>
      </c>
      <c r="D11" s="47">
        <f>IF('Fluxo de Caixa'!$B11="","",'Premissas'!$B$10)</f>
        <v/>
      </c>
      <c r="E11" s="47">
        <f>IF('Fluxo de Caixa'!$B11="","",'Fluxo de Caixa'!$C11*'Fluxo de Caixa'!$D11)</f>
        <v/>
      </c>
      <c r="F11" s="47">
        <f>IF('Fluxo de Caixa'!$B11="","",'Fluxo de Caixa'!$C11*'Premissas'!$B$13)</f>
        <v/>
      </c>
      <c r="G11" s="47">
        <f>IF('Fluxo de Caixa'!$B11="","",'Premissas'!$B$14)</f>
        <v/>
      </c>
      <c r="H11" s="44" t="n">
        <v>400</v>
      </c>
      <c r="I11" s="47">
        <f>IF('Fluxo de Caixa'!$B11="","",'Fluxo de Caixa'!$E11*'Premissas'!$B$16)</f>
        <v/>
      </c>
      <c r="J11" s="47">
        <f>IF('Fluxo de Caixa'!$B11="","",'Fluxo de Caixa'!$E11-'Fluxo de Caixa'!$F11-'Fluxo de Caixa'!$G11-'Fluxo de Caixa'!$H11-'Fluxo de Caixa'!$I11)</f>
        <v/>
      </c>
      <c r="K11" s="47">
        <f>IF('Fluxo de Caixa'!$B11="","",IF('Fluxo de Caixa'!$A11=1,-SUM('Investimentos'!$H$3:$H$102),0))</f>
        <v/>
      </c>
      <c r="L11" s="47">
        <f>IF('Fluxo de Caixa'!$B11="","",'Fluxo de Caixa'!$J11+'Fluxo de Caixa'!$K11)</f>
        <v/>
      </c>
      <c r="M11" s="47">
        <f>IF('Fluxo de Caixa'!$B11="","",SUM('Fluxo de Caixa'!$L$3:'Fluxo de Caixa'!$L11))</f>
        <v/>
      </c>
      <c r="N11" s="54">
        <f>IF('Fluxo de Caixa'!$B11="","",IFERROR('Fluxo de Caixa'!$L11/'Fluxo de Caixa'!$E11,0))</f>
        <v/>
      </c>
      <c r="O11" s="8">
        <f>IF('Fluxo de Caixa'!$B11="","",IF('Fluxo de Caixa'!$L11&gt;=0,"Positivo","Atenção"))</f>
        <v/>
      </c>
      <c r="P11" s="16" t="inlineStr">
        <is>
          <t>REC</t>
        </is>
      </c>
      <c r="Q11" s="8">
        <f>IF('Fluxo de Caixa'!$P11="","",IFERROR(VLOOKUP('Fluxo de Caixa'!$P11,'Premissas'!$E$5:$G$8,2,FALSE),""))</f>
        <v/>
      </c>
      <c r="R11" s="8">
        <f>IF('Fluxo de Caixa'!$P11="","",IFERROR(VLOOKUP('Fluxo de Caixa'!$P11,'Premissas'!$E$5:$G$8,3,FALSE),""))</f>
        <v/>
      </c>
      <c r="S11" s="8">
        <f>IF('Fluxo de Caixa'!$B11="","",IF('Fluxo de Caixa'!$M11&gt;=0,1,0))</f>
        <v/>
      </c>
    </row>
    <row r="12">
      <c r="A12" s="10">
        <f>IF('Fluxo de Caixa'!$B12="","",'Fluxo de Caixa'!$A11+1)</f>
        <v/>
      </c>
      <c r="B12" s="48" t="n">
        <v>46296</v>
      </c>
      <c r="C12" s="55">
        <f>IF('Fluxo de Caixa'!$B12="","",IF('Fluxo de Caixa'!$C11="",'Premissas'!$B$11,ROUND('Fluxo de Caixa'!$C11*(1+'Premissas'!$B$12),0)))</f>
        <v/>
      </c>
      <c r="D12" s="50">
        <f>IF('Fluxo de Caixa'!$B12="","",'Premissas'!$B$10)</f>
        <v/>
      </c>
      <c r="E12" s="50">
        <f>IF('Fluxo de Caixa'!$B12="","",'Fluxo de Caixa'!$C12*'Fluxo de Caixa'!$D12)</f>
        <v/>
      </c>
      <c r="F12" s="50">
        <f>IF('Fluxo de Caixa'!$B12="","",'Fluxo de Caixa'!$C12*'Premissas'!$B$13)</f>
        <v/>
      </c>
      <c r="G12" s="50">
        <f>IF('Fluxo de Caixa'!$B12="","",'Premissas'!$B$14)</f>
        <v/>
      </c>
      <c r="H12" s="44" t="n">
        <v>0</v>
      </c>
      <c r="I12" s="50">
        <f>IF('Fluxo de Caixa'!$B12="","",'Fluxo de Caixa'!$E12*'Premissas'!$B$16)</f>
        <v/>
      </c>
      <c r="J12" s="50">
        <f>IF('Fluxo de Caixa'!$B12="","",'Fluxo de Caixa'!$E12-'Fluxo de Caixa'!$F12-'Fluxo de Caixa'!$G12-'Fluxo de Caixa'!$H12-'Fluxo de Caixa'!$I12)</f>
        <v/>
      </c>
      <c r="K12" s="50">
        <f>IF('Fluxo de Caixa'!$B12="","",IF('Fluxo de Caixa'!$A12=1,-SUM('Investimentos'!$H$3:$H$102),0))</f>
        <v/>
      </c>
      <c r="L12" s="50">
        <f>IF('Fluxo de Caixa'!$B12="","",'Fluxo de Caixa'!$J12+'Fluxo de Caixa'!$K12)</f>
        <v/>
      </c>
      <c r="M12" s="50">
        <f>IF('Fluxo de Caixa'!$B12="","",SUM('Fluxo de Caixa'!$L$3:'Fluxo de Caixa'!$L12))</f>
        <v/>
      </c>
      <c r="N12" s="56">
        <f>IF('Fluxo de Caixa'!$B12="","",IFERROR('Fluxo de Caixa'!$L12/'Fluxo de Caixa'!$E12,0))</f>
        <v/>
      </c>
      <c r="O12" s="10">
        <f>IF('Fluxo de Caixa'!$B12="","",IF('Fluxo de Caixa'!$L12&gt;=0,"Positivo","Atenção"))</f>
        <v/>
      </c>
      <c r="P12" s="16" t="inlineStr">
        <is>
          <t>REC</t>
        </is>
      </c>
      <c r="Q12" s="10">
        <f>IF('Fluxo de Caixa'!$P12="","",IFERROR(VLOOKUP('Fluxo de Caixa'!$P12,'Premissas'!$E$5:$G$8,2,FALSE),""))</f>
        <v/>
      </c>
      <c r="R12" s="10">
        <f>IF('Fluxo de Caixa'!$P12="","",IFERROR(VLOOKUP('Fluxo de Caixa'!$P12,'Premissas'!$E$5:$G$8,3,FALSE),""))</f>
        <v/>
      </c>
      <c r="S12" s="10">
        <f>IF('Fluxo de Caixa'!$B12="","",IF('Fluxo de Caixa'!$M12&gt;=0,1,0))</f>
        <v/>
      </c>
    </row>
    <row r="13">
      <c r="A13" s="8">
        <f>IF('Fluxo de Caixa'!$B13="","",'Fluxo de Caixa'!$A12+1)</f>
        <v/>
      </c>
      <c r="B13" s="48" t="n"/>
      <c r="C13" s="53">
        <f>IF('Fluxo de Caixa'!$B13="","",IF('Fluxo de Caixa'!$C12="",'Premissas'!$B$11,ROUND('Fluxo de Caixa'!$C12*(1+'Premissas'!$B$12),0)))</f>
        <v/>
      </c>
      <c r="D13" s="47">
        <f>IF('Fluxo de Caixa'!$B13="","",'Premissas'!$B$10)</f>
        <v/>
      </c>
      <c r="E13" s="47">
        <f>IF('Fluxo de Caixa'!$B13="","",'Fluxo de Caixa'!$C13*'Fluxo de Caixa'!$D13)</f>
        <v/>
      </c>
      <c r="F13" s="47">
        <f>IF('Fluxo de Caixa'!$B13="","",'Fluxo de Caixa'!$C13*'Premissas'!$B$13)</f>
        <v/>
      </c>
      <c r="G13" s="47">
        <f>IF('Fluxo de Caixa'!$B13="","",'Premissas'!$B$14)</f>
        <v/>
      </c>
      <c r="H13" s="44" t="n"/>
      <c r="I13" s="47">
        <f>IF('Fluxo de Caixa'!$B13="","",'Fluxo de Caixa'!$E13*'Premissas'!$B$16)</f>
        <v/>
      </c>
      <c r="J13" s="47">
        <f>IF('Fluxo de Caixa'!$B13="","",'Fluxo de Caixa'!$E13-'Fluxo de Caixa'!$F13-'Fluxo de Caixa'!$G13-'Fluxo de Caixa'!$H13-'Fluxo de Caixa'!$I13)</f>
        <v/>
      </c>
      <c r="K13" s="47">
        <f>IF('Fluxo de Caixa'!$B13="","",IF('Fluxo de Caixa'!$A13=1,-SUM('Investimentos'!$H$3:$H$102),0))</f>
        <v/>
      </c>
      <c r="L13" s="47">
        <f>IF('Fluxo de Caixa'!$B13="","",'Fluxo de Caixa'!$J13+'Fluxo de Caixa'!$K13)</f>
        <v/>
      </c>
      <c r="M13" s="47">
        <f>IF('Fluxo de Caixa'!$B13="","",SUM('Fluxo de Caixa'!$L$3:'Fluxo de Caixa'!$L13))</f>
        <v/>
      </c>
      <c r="N13" s="54">
        <f>IF('Fluxo de Caixa'!$B13="","",IFERROR('Fluxo de Caixa'!$L13/'Fluxo de Caixa'!$E13,0))</f>
        <v/>
      </c>
      <c r="O13" s="8">
        <f>IF('Fluxo de Caixa'!$B13="","",IF('Fluxo de Caixa'!$L13&gt;=0,"Positivo","Atenção"))</f>
        <v/>
      </c>
      <c r="P13" s="16" t="n"/>
      <c r="Q13" s="8">
        <f>IF('Fluxo de Caixa'!$P13="","",IFERROR(VLOOKUP('Fluxo de Caixa'!$P13,'Premissas'!$E$5:$G$8,2,FALSE),""))</f>
        <v/>
      </c>
      <c r="R13" s="8">
        <f>IF('Fluxo de Caixa'!$P13="","",IFERROR(VLOOKUP('Fluxo de Caixa'!$P13,'Premissas'!$E$5:$G$8,3,FALSE),""))</f>
        <v/>
      </c>
      <c r="S13" s="8">
        <f>IF('Fluxo de Caixa'!$B13="","",IF('Fluxo de Caixa'!$M13&gt;=0,1,0))</f>
        <v/>
      </c>
    </row>
    <row r="14">
      <c r="A14" s="10">
        <f>IF('Fluxo de Caixa'!$B14="","",'Fluxo de Caixa'!$A13+1)</f>
        <v/>
      </c>
      <c r="B14" s="48" t="n"/>
      <c r="C14" s="55">
        <f>IF('Fluxo de Caixa'!$B14="","",IF('Fluxo de Caixa'!$C13="",'Premissas'!$B$11,ROUND('Fluxo de Caixa'!$C13*(1+'Premissas'!$B$12),0)))</f>
        <v/>
      </c>
      <c r="D14" s="50">
        <f>IF('Fluxo de Caixa'!$B14="","",'Premissas'!$B$10)</f>
        <v/>
      </c>
      <c r="E14" s="50">
        <f>IF('Fluxo de Caixa'!$B14="","",'Fluxo de Caixa'!$C14*'Fluxo de Caixa'!$D14)</f>
        <v/>
      </c>
      <c r="F14" s="50">
        <f>IF('Fluxo de Caixa'!$B14="","",'Fluxo de Caixa'!$C14*'Premissas'!$B$13)</f>
        <v/>
      </c>
      <c r="G14" s="50">
        <f>IF('Fluxo de Caixa'!$B14="","",'Premissas'!$B$14)</f>
        <v/>
      </c>
      <c r="H14" s="44" t="n"/>
      <c r="I14" s="50">
        <f>IF('Fluxo de Caixa'!$B14="","",'Fluxo de Caixa'!$E14*'Premissas'!$B$16)</f>
        <v/>
      </c>
      <c r="J14" s="50">
        <f>IF('Fluxo de Caixa'!$B14="","",'Fluxo de Caixa'!$E14-'Fluxo de Caixa'!$F14-'Fluxo de Caixa'!$G14-'Fluxo de Caixa'!$H14-'Fluxo de Caixa'!$I14)</f>
        <v/>
      </c>
      <c r="K14" s="50">
        <f>IF('Fluxo de Caixa'!$B14="","",IF('Fluxo de Caixa'!$A14=1,-SUM('Investimentos'!$H$3:$H$102),0))</f>
        <v/>
      </c>
      <c r="L14" s="50">
        <f>IF('Fluxo de Caixa'!$B14="","",'Fluxo de Caixa'!$J14+'Fluxo de Caixa'!$K14)</f>
        <v/>
      </c>
      <c r="M14" s="50">
        <f>IF('Fluxo de Caixa'!$B14="","",SUM('Fluxo de Caixa'!$L$3:'Fluxo de Caixa'!$L14))</f>
        <v/>
      </c>
      <c r="N14" s="56">
        <f>IF('Fluxo de Caixa'!$B14="","",IFERROR('Fluxo de Caixa'!$L14/'Fluxo de Caixa'!$E14,0))</f>
        <v/>
      </c>
      <c r="O14" s="10">
        <f>IF('Fluxo de Caixa'!$B14="","",IF('Fluxo de Caixa'!$L14&gt;=0,"Positivo","Atenção"))</f>
        <v/>
      </c>
      <c r="P14" s="16" t="n"/>
      <c r="Q14" s="10">
        <f>IF('Fluxo de Caixa'!$P14="","",IFERROR(VLOOKUP('Fluxo de Caixa'!$P14,'Premissas'!$E$5:$G$8,2,FALSE),""))</f>
        <v/>
      </c>
      <c r="R14" s="10">
        <f>IF('Fluxo de Caixa'!$P14="","",IFERROR(VLOOKUP('Fluxo de Caixa'!$P14,'Premissas'!$E$5:$G$8,3,FALSE),""))</f>
        <v/>
      </c>
      <c r="S14" s="10">
        <f>IF('Fluxo de Caixa'!$B14="","",IF('Fluxo de Caixa'!$M14&gt;=0,1,0))</f>
        <v/>
      </c>
    </row>
    <row r="15">
      <c r="A15" s="8">
        <f>IF('Fluxo de Caixa'!$B15="","",'Fluxo de Caixa'!$A14+1)</f>
        <v/>
      </c>
      <c r="B15" s="48" t="n"/>
      <c r="C15" s="53">
        <f>IF('Fluxo de Caixa'!$B15="","",IF('Fluxo de Caixa'!$C14="",'Premissas'!$B$11,ROUND('Fluxo de Caixa'!$C14*(1+'Premissas'!$B$12),0)))</f>
        <v/>
      </c>
      <c r="D15" s="47">
        <f>IF('Fluxo de Caixa'!$B15="","",'Premissas'!$B$10)</f>
        <v/>
      </c>
      <c r="E15" s="47">
        <f>IF('Fluxo de Caixa'!$B15="","",'Fluxo de Caixa'!$C15*'Fluxo de Caixa'!$D15)</f>
        <v/>
      </c>
      <c r="F15" s="47">
        <f>IF('Fluxo de Caixa'!$B15="","",'Fluxo de Caixa'!$C15*'Premissas'!$B$13)</f>
        <v/>
      </c>
      <c r="G15" s="47">
        <f>IF('Fluxo de Caixa'!$B15="","",'Premissas'!$B$14)</f>
        <v/>
      </c>
      <c r="H15" s="44" t="n"/>
      <c r="I15" s="47">
        <f>IF('Fluxo de Caixa'!$B15="","",'Fluxo de Caixa'!$E15*'Premissas'!$B$16)</f>
        <v/>
      </c>
      <c r="J15" s="47">
        <f>IF('Fluxo de Caixa'!$B15="","",'Fluxo de Caixa'!$E15-'Fluxo de Caixa'!$F15-'Fluxo de Caixa'!$G15-'Fluxo de Caixa'!$H15-'Fluxo de Caixa'!$I15)</f>
        <v/>
      </c>
      <c r="K15" s="47">
        <f>IF('Fluxo de Caixa'!$B15="","",IF('Fluxo de Caixa'!$A15=1,-SUM('Investimentos'!$H$3:$H$102),0))</f>
        <v/>
      </c>
      <c r="L15" s="47">
        <f>IF('Fluxo de Caixa'!$B15="","",'Fluxo de Caixa'!$J15+'Fluxo de Caixa'!$K15)</f>
        <v/>
      </c>
      <c r="M15" s="47">
        <f>IF('Fluxo de Caixa'!$B15="","",SUM('Fluxo de Caixa'!$L$3:'Fluxo de Caixa'!$L15))</f>
        <v/>
      </c>
      <c r="N15" s="54">
        <f>IF('Fluxo de Caixa'!$B15="","",IFERROR('Fluxo de Caixa'!$L15/'Fluxo de Caixa'!$E15,0))</f>
        <v/>
      </c>
      <c r="O15" s="8">
        <f>IF('Fluxo de Caixa'!$B15="","",IF('Fluxo de Caixa'!$L15&gt;=0,"Positivo","Atenção"))</f>
        <v/>
      </c>
      <c r="P15" s="16" t="n"/>
      <c r="Q15" s="8">
        <f>IF('Fluxo de Caixa'!$P15="","",IFERROR(VLOOKUP('Fluxo de Caixa'!$P15,'Premissas'!$E$5:$G$8,2,FALSE),""))</f>
        <v/>
      </c>
      <c r="R15" s="8">
        <f>IF('Fluxo de Caixa'!$P15="","",IFERROR(VLOOKUP('Fluxo de Caixa'!$P15,'Premissas'!$E$5:$G$8,3,FALSE),""))</f>
        <v/>
      </c>
      <c r="S15" s="8">
        <f>IF('Fluxo de Caixa'!$B15="","",IF('Fluxo de Caixa'!$M15&gt;=0,1,0))</f>
        <v/>
      </c>
    </row>
    <row r="16">
      <c r="A16" s="10">
        <f>IF('Fluxo de Caixa'!$B16="","",'Fluxo de Caixa'!$A15+1)</f>
        <v/>
      </c>
      <c r="B16" s="48" t="n"/>
      <c r="C16" s="55">
        <f>IF('Fluxo de Caixa'!$B16="","",IF('Fluxo de Caixa'!$C15="",'Premissas'!$B$11,ROUND('Fluxo de Caixa'!$C15*(1+'Premissas'!$B$12),0)))</f>
        <v/>
      </c>
      <c r="D16" s="50">
        <f>IF('Fluxo de Caixa'!$B16="","",'Premissas'!$B$10)</f>
        <v/>
      </c>
      <c r="E16" s="50">
        <f>IF('Fluxo de Caixa'!$B16="","",'Fluxo de Caixa'!$C16*'Fluxo de Caixa'!$D16)</f>
        <v/>
      </c>
      <c r="F16" s="50">
        <f>IF('Fluxo de Caixa'!$B16="","",'Fluxo de Caixa'!$C16*'Premissas'!$B$13)</f>
        <v/>
      </c>
      <c r="G16" s="50">
        <f>IF('Fluxo de Caixa'!$B16="","",'Premissas'!$B$14)</f>
        <v/>
      </c>
      <c r="H16" s="44" t="n"/>
      <c r="I16" s="50">
        <f>IF('Fluxo de Caixa'!$B16="","",'Fluxo de Caixa'!$E16*'Premissas'!$B$16)</f>
        <v/>
      </c>
      <c r="J16" s="50">
        <f>IF('Fluxo de Caixa'!$B16="","",'Fluxo de Caixa'!$E16-'Fluxo de Caixa'!$F16-'Fluxo de Caixa'!$G16-'Fluxo de Caixa'!$H16-'Fluxo de Caixa'!$I16)</f>
        <v/>
      </c>
      <c r="K16" s="50">
        <f>IF('Fluxo de Caixa'!$B16="","",IF('Fluxo de Caixa'!$A16=1,-SUM('Investimentos'!$H$3:$H$102),0))</f>
        <v/>
      </c>
      <c r="L16" s="50">
        <f>IF('Fluxo de Caixa'!$B16="","",'Fluxo de Caixa'!$J16+'Fluxo de Caixa'!$K16)</f>
        <v/>
      </c>
      <c r="M16" s="50">
        <f>IF('Fluxo de Caixa'!$B16="","",SUM('Fluxo de Caixa'!$L$3:'Fluxo de Caixa'!$L16))</f>
        <v/>
      </c>
      <c r="N16" s="56">
        <f>IF('Fluxo de Caixa'!$B16="","",IFERROR('Fluxo de Caixa'!$L16/'Fluxo de Caixa'!$E16,0))</f>
        <v/>
      </c>
      <c r="O16" s="10">
        <f>IF('Fluxo de Caixa'!$B16="","",IF('Fluxo de Caixa'!$L16&gt;=0,"Positivo","Atenção"))</f>
        <v/>
      </c>
      <c r="P16" s="16" t="n"/>
      <c r="Q16" s="10">
        <f>IF('Fluxo de Caixa'!$P16="","",IFERROR(VLOOKUP('Fluxo de Caixa'!$P16,'Premissas'!$E$5:$G$8,2,FALSE),""))</f>
        <v/>
      </c>
      <c r="R16" s="10">
        <f>IF('Fluxo de Caixa'!$P16="","",IFERROR(VLOOKUP('Fluxo de Caixa'!$P16,'Premissas'!$E$5:$G$8,3,FALSE),""))</f>
        <v/>
      </c>
      <c r="S16" s="10">
        <f>IF('Fluxo de Caixa'!$B16="","",IF('Fluxo de Caixa'!$M16&gt;=0,1,0))</f>
        <v/>
      </c>
    </row>
    <row r="17">
      <c r="A17" s="8">
        <f>IF('Fluxo de Caixa'!$B17="","",'Fluxo de Caixa'!$A16+1)</f>
        <v/>
      </c>
      <c r="B17" s="48" t="n"/>
      <c r="C17" s="53">
        <f>IF('Fluxo de Caixa'!$B17="","",IF('Fluxo de Caixa'!$C16="",'Premissas'!$B$11,ROUND('Fluxo de Caixa'!$C16*(1+'Premissas'!$B$12),0)))</f>
        <v/>
      </c>
      <c r="D17" s="47">
        <f>IF('Fluxo de Caixa'!$B17="","",'Premissas'!$B$10)</f>
        <v/>
      </c>
      <c r="E17" s="47">
        <f>IF('Fluxo de Caixa'!$B17="","",'Fluxo de Caixa'!$C17*'Fluxo de Caixa'!$D17)</f>
        <v/>
      </c>
      <c r="F17" s="47">
        <f>IF('Fluxo de Caixa'!$B17="","",'Fluxo de Caixa'!$C17*'Premissas'!$B$13)</f>
        <v/>
      </c>
      <c r="G17" s="47">
        <f>IF('Fluxo de Caixa'!$B17="","",'Premissas'!$B$14)</f>
        <v/>
      </c>
      <c r="H17" s="44" t="n"/>
      <c r="I17" s="47">
        <f>IF('Fluxo de Caixa'!$B17="","",'Fluxo de Caixa'!$E17*'Premissas'!$B$16)</f>
        <v/>
      </c>
      <c r="J17" s="47">
        <f>IF('Fluxo de Caixa'!$B17="","",'Fluxo de Caixa'!$E17-'Fluxo de Caixa'!$F17-'Fluxo de Caixa'!$G17-'Fluxo de Caixa'!$H17-'Fluxo de Caixa'!$I17)</f>
        <v/>
      </c>
      <c r="K17" s="47">
        <f>IF('Fluxo de Caixa'!$B17="","",IF('Fluxo de Caixa'!$A17=1,-SUM('Investimentos'!$H$3:$H$102),0))</f>
        <v/>
      </c>
      <c r="L17" s="47">
        <f>IF('Fluxo de Caixa'!$B17="","",'Fluxo de Caixa'!$J17+'Fluxo de Caixa'!$K17)</f>
        <v/>
      </c>
      <c r="M17" s="47">
        <f>IF('Fluxo de Caixa'!$B17="","",SUM('Fluxo de Caixa'!$L$3:'Fluxo de Caixa'!$L17))</f>
        <v/>
      </c>
      <c r="N17" s="54">
        <f>IF('Fluxo de Caixa'!$B17="","",IFERROR('Fluxo de Caixa'!$L17/'Fluxo de Caixa'!$E17,0))</f>
        <v/>
      </c>
      <c r="O17" s="8">
        <f>IF('Fluxo de Caixa'!$B17="","",IF('Fluxo de Caixa'!$L17&gt;=0,"Positivo","Atenção"))</f>
        <v/>
      </c>
      <c r="P17" s="16" t="n"/>
      <c r="Q17" s="8">
        <f>IF('Fluxo de Caixa'!$P17="","",IFERROR(VLOOKUP('Fluxo de Caixa'!$P17,'Premissas'!$E$5:$G$8,2,FALSE),""))</f>
        <v/>
      </c>
      <c r="R17" s="8">
        <f>IF('Fluxo de Caixa'!$P17="","",IFERROR(VLOOKUP('Fluxo de Caixa'!$P17,'Premissas'!$E$5:$G$8,3,FALSE),""))</f>
        <v/>
      </c>
      <c r="S17" s="8">
        <f>IF('Fluxo de Caixa'!$B17="","",IF('Fluxo de Caixa'!$M17&gt;=0,1,0))</f>
        <v/>
      </c>
    </row>
    <row r="18">
      <c r="A18" s="10">
        <f>IF('Fluxo de Caixa'!$B18="","",'Fluxo de Caixa'!$A17+1)</f>
        <v/>
      </c>
      <c r="B18" s="48" t="n"/>
      <c r="C18" s="55">
        <f>IF('Fluxo de Caixa'!$B18="","",IF('Fluxo de Caixa'!$C17="",'Premissas'!$B$11,ROUND('Fluxo de Caixa'!$C17*(1+'Premissas'!$B$12),0)))</f>
        <v/>
      </c>
      <c r="D18" s="50">
        <f>IF('Fluxo de Caixa'!$B18="","",'Premissas'!$B$10)</f>
        <v/>
      </c>
      <c r="E18" s="50">
        <f>IF('Fluxo de Caixa'!$B18="","",'Fluxo de Caixa'!$C18*'Fluxo de Caixa'!$D18)</f>
        <v/>
      </c>
      <c r="F18" s="50">
        <f>IF('Fluxo de Caixa'!$B18="","",'Fluxo de Caixa'!$C18*'Premissas'!$B$13)</f>
        <v/>
      </c>
      <c r="G18" s="50">
        <f>IF('Fluxo de Caixa'!$B18="","",'Premissas'!$B$14)</f>
        <v/>
      </c>
      <c r="H18" s="44" t="n"/>
      <c r="I18" s="50">
        <f>IF('Fluxo de Caixa'!$B18="","",'Fluxo de Caixa'!$E18*'Premissas'!$B$16)</f>
        <v/>
      </c>
      <c r="J18" s="50">
        <f>IF('Fluxo de Caixa'!$B18="","",'Fluxo de Caixa'!$E18-'Fluxo de Caixa'!$F18-'Fluxo de Caixa'!$G18-'Fluxo de Caixa'!$H18-'Fluxo de Caixa'!$I18)</f>
        <v/>
      </c>
      <c r="K18" s="50">
        <f>IF('Fluxo de Caixa'!$B18="","",IF('Fluxo de Caixa'!$A18=1,-SUM('Investimentos'!$H$3:$H$102),0))</f>
        <v/>
      </c>
      <c r="L18" s="50">
        <f>IF('Fluxo de Caixa'!$B18="","",'Fluxo de Caixa'!$J18+'Fluxo de Caixa'!$K18)</f>
        <v/>
      </c>
      <c r="M18" s="50">
        <f>IF('Fluxo de Caixa'!$B18="","",SUM('Fluxo de Caixa'!$L$3:'Fluxo de Caixa'!$L18))</f>
        <v/>
      </c>
      <c r="N18" s="56">
        <f>IF('Fluxo de Caixa'!$B18="","",IFERROR('Fluxo de Caixa'!$L18/'Fluxo de Caixa'!$E18,0))</f>
        <v/>
      </c>
      <c r="O18" s="10">
        <f>IF('Fluxo de Caixa'!$B18="","",IF('Fluxo de Caixa'!$L18&gt;=0,"Positivo","Atenção"))</f>
        <v/>
      </c>
      <c r="P18" s="16" t="n"/>
      <c r="Q18" s="10">
        <f>IF('Fluxo de Caixa'!$P18="","",IFERROR(VLOOKUP('Fluxo de Caixa'!$P18,'Premissas'!$E$5:$G$8,2,FALSE),""))</f>
        <v/>
      </c>
      <c r="R18" s="10">
        <f>IF('Fluxo de Caixa'!$P18="","",IFERROR(VLOOKUP('Fluxo de Caixa'!$P18,'Premissas'!$E$5:$G$8,3,FALSE),""))</f>
        <v/>
      </c>
      <c r="S18" s="10">
        <f>IF('Fluxo de Caixa'!$B18="","",IF('Fluxo de Caixa'!$M18&gt;=0,1,0))</f>
        <v/>
      </c>
    </row>
    <row r="19">
      <c r="A19" s="8">
        <f>IF('Fluxo de Caixa'!$B19="","",'Fluxo de Caixa'!$A18+1)</f>
        <v/>
      </c>
      <c r="B19" s="48" t="n"/>
      <c r="C19" s="53">
        <f>IF('Fluxo de Caixa'!$B19="","",IF('Fluxo de Caixa'!$C18="",'Premissas'!$B$11,ROUND('Fluxo de Caixa'!$C18*(1+'Premissas'!$B$12),0)))</f>
        <v/>
      </c>
      <c r="D19" s="47">
        <f>IF('Fluxo de Caixa'!$B19="","",'Premissas'!$B$10)</f>
        <v/>
      </c>
      <c r="E19" s="47">
        <f>IF('Fluxo de Caixa'!$B19="","",'Fluxo de Caixa'!$C19*'Fluxo de Caixa'!$D19)</f>
        <v/>
      </c>
      <c r="F19" s="47">
        <f>IF('Fluxo de Caixa'!$B19="","",'Fluxo de Caixa'!$C19*'Premissas'!$B$13)</f>
        <v/>
      </c>
      <c r="G19" s="47">
        <f>IF('Fluxo de Caixa'!$B19="","",'Premissas'!$B$14)</f>
        <v/>
      </c>
      <c r="H19" s="44" t="n"/>
      <c r="I19" s="47">
        <f>IF('Fluxo de Caixa'!$B19="","",'Fluxo de Caixa'!$E19*'Premissas'!$B$16)</f>
        <v/>
      </c>
      <c r="J19" s="47">
        <f>IF('Fluxo de Caixa'!$B19="","",'Fluxo de Caixa'!$E19-'Fluxo de Caixa'!$F19-'Fluxo de Caixa'!$G19-'Fluxo de Caixa'!$H19-'Fluxo de Caixa'!$I19)</f>
        <v/>
      </c>
      <c r="K19" s="47">
        <f>IF('Fluxo de Caixa'!$B19="","",IF('Fluxo de Caixa'!$A19=1,-SUM('Investimentos'!$H$3:$H$102),0))</f>
        <v/>
      </c>
      <c r="L19" s="47">
        <f>IF('Fluxo de Caixa'!$B19="","",'Fluxo de Caixa'!$J19+'Fluxo de Caixa'!$K19)</f>
        <v/>
      </c>
      <c r="M19" s="47">
        <f>IF('Fluxo de Caixa'!$B19="","",SUM('Fluxo de Caixa'!$L$3:'Fluxo de Caixa'!$L19))</f>
        <v/>
      </c>
      <c r="N19" s="54">
        <f>IF('Fluxo de Caixa'!$B19="","",IFERROR('Fluxo de Caixa'!$L19/'Fluxo de Caixa'!$E19,0))</f>
        <v/>
      </c>
      <c r="O19" s="8">
        <f>IF('Fluxo de Caixa'!$B19="","",IF('Fluxo de Caixa'!$L19&gt;=0,"Positivo","Atenção"))</f>
        <v/>
      </c>
      <c r="P19" s="16" t="n"/>
      <c r="Q19" s="8">
        <f>IF('Fluxo de Caixa'!$P19="","",IFERROR(VLOOKUP('Fluxo de Caixa'!$P19,'Premissas'!$E$5:$G$8,2,FALSE),""))</f>
        <v/>
      </c>
      <c r="R19" s="8">
        <f>IF('Fluxo de Caixa'!$P19="","",IFERROR(VLOOKUP('Fluxo de Caixa'!$P19,'Premissas'!$E$5:$G$8,3,FALSE),""))</f>
        <v/>
      </c>
      <c r="S19" s="8">
        <f>IF('Fluxo de Caixa'!$B19="","",IF('Fluxo de Caixa'!$M19&gt;=0,1,0))</f>
        <v/>
      </c>
    </row>
    <row r="20">
      <c r="A20" s="10">
        <f>IF('Fluxo de Caixa'!$B20="","",'Fluxo de Caixa'!$A19+1)</f>
        <v/>
      </c>
      <c r="B20" s="48" t="n"/>
      <c r="C20" s="55">
        <f>IF('Fluxo de Caixa'!$B20="","",IF('Fluxo de Caixa'!$C19="",'Premissas'!$B$11,ROUND('Fluxo de Caixa'!$C19*(1+'Premissas'!$B$12),0)))</f>
        <v/>
      </c>
      <c r="D20" s="50">
        <f>IF('Fluxo de Caixa'!$B20="","",'Premissas'!$B$10)</f>
        <v/>
      </c>
      <c r="E20" s="50">
        <f>IF('Fluxo de Caixa'!$B20="","",'Fluxo de Caixa'!$C20*'Fluxo de Caixa'!$D20)</f>
        <v/>
      </c>
      <c r="F20" s="50">
        <f>IF('Fluxo de Caixa'!$B20="","",'Fluxo de Caixa'!$C20*'Premissas'!$B$13)</f>
        <v/>
      </c>
      <c r="G20" s="50">
        <f>IF('Fluxo de Caixa'!$B20="","",'Premissas'!$B$14)</f>
        <v/>
      </c>
      <c r="H20" s="44" t="n"/>
      <c r="I20" s="50">
        <f>IF('Fluxo de Caixa'!$B20="","",'Fluxo de Caixa'!$E20*'Premissas'!$B$16)</f>
        <v/>
      </c>
      <c r="J20" s="50">
        <f>IF('Fluxo de Caixa'!$B20="","",'Fluxo de Caixa'!$E20-'Fluxo de Caixa'!$F20-'Fluxo de Caixa'!$G20-'Fluxo de Caixa'!$H20-'Fluxo de Caixa'!$I20)</f>
        <v/>
      </c>
      <c r="K20" s="50">
        <f>IF('Fluxo de Caixa'!$B20="","",IF('Fluxo de Caixa'!$A20=1,-SUM('Investimentos'!$H$3:$H$102),0))</f>
        <v/>
      </c>
      <c r="L20" s="50">
        <f>IF('Fluxo de Caixa'!$B20="","",'Fluxo de Caixa'!$J20+'Fluxo de Caixa'!$K20)</f>
        <v/>
      </c>
      <c r="M20" s="50">
        <f>IF('Fluxo de Caixa'!$B20="","",SUM('Fluxo de Caixa'!$L$3:'Fluxo de Caixa'!$L20))</f>
        <v/>
      </c>
      <c r="N20" s="56">
        <f>IF('Fluxo de Caixa'!$B20="","",IFERROR('Fluxo de Caixa'!$L20/'Fluxo de Caixa'!$E20,0))</f>
        <v/>
      </c>
      <c r="O20" s="10">
        <f>IF('Fluxo de Caixa'!$B20="","",IF('Fluxo de Caixa'!$L20&gt;=0,"Positivo","Atenção"))</f>
        <v/>
      </c>
      <c r="P20" s="16" t="n"/>
      <c r="Q20" s="10">
        <f>IF('Fluxo de Caixa'!$P20="","",IFERROR(VLOOKUP('Fluxo de Caixa'!$P20,'Premissas'!$E$5:$G$8,2,FALSE),""))</f>
        <v/>
      </c>
      <c r="R20" s="10">
        <f>IF('Fluxo de Caixa'!$P20="","",IFERROR(VLOOKUP('Fluxo de Caixa'!$P20,'Premissas'!$E$5:$G$8,3,FALSE),""))</f>
        <v/>
      </c>
      <c r="S20" s="10">
        <f>IF('Fluxo de Caixa'!$B20="","",IF('Fluxo de Caixa'!$M20&gt;=0,1,0))</f>
        <v/>
      </c>
    </row>
    <row r="21">
      <c r="A21" s="8">
        <f>IF('Fluxo de Caixa'!$B21="","",'Fluxo de Caixa'!$A20+1)</f>
        <v/>
      </c>
      <c r="B21" s="48" t="n"/>
      <c r="C21" s="53">
        <f>IF('Fluxo de Caixa'!$B21="","",IF('Fluxo de Caixa'!$C20="",'Premissas'!$B$11,ROUND('Fluxo de Caixa'!$C20*(1+'Premissas'!$B$12),0)))</f>
        <v/>
      </c>
      <c r="D21" s="47">
        <f>IF('Fluxo de Caixa'!$B21="","",'Premissas'!$B$10)</f>
        <v/>
      </c>
      <c r="E21" s="47">
        <f>IF('Fluxo de Caixa'!$B21="","",'Fluxo de Caixa'!$C21*'Fluxo de Caixa'!$D21)</f>
        <v/>
      </c>
      <c r="F21" s="47">
        <f>IF('Fluxo de Caixa'!$B21="","",'Fluxo de Caixa'!$C21*'Premissas'!$B$13)</f>
        <v/>
      </c>
      <c r="G21" s="47">
        <f>IF('Fluxo de Caixa'!$B21="","",'Premissas'!$B$14)</f>
        <v/>
      </c>
      <c r="H21" s="44" t="n"/>
      <c r="I21" s="47">
        <f>IF('Fluxo de Caixa'!$B21="","",'Fluxo de Caixa'!$E21*'Premissas'!$B$16)</f>
        <v/>
      </c>
      <c r="J21" s="47">
        <f>IF('Fluxo de Caixa'!$B21="","",'Fluxo de Caixa'!$E21-'Fluxo de Caixa'!$F21-'Fluxo de Caixa'!$G21-'Fluxo de Caixa'!$H21-'Fluxo de Caixa'!$I21)</f>
        <v/>
      </c>
      <c r="K21" s="47">
        <f>IF('Fluxo de Caixa'!$B21="","",IF('Fluxo de Caixa'!$A21=1,-SUM('Investimentos'!$H$3:$H$102),0))</f>
        <v/>
      </c>
      <c r="L21" s="47">
        <f>IF('Fluxo de Caixa'!$B21="","",'Fluxo de Caixa'!$J21+'Fluxo de Caixa'!$K21)</f>
        <v/>
      </c>
      <c r="M21" s="47">
        <f>IF('Fluxo de Caixa'!$B21="","",SUM('Fluxo de Caixa'!$L$3:'Fluxo de Caixa'!$L21))</f>
        <v/>
      </c>
      <c r="N21" s="54">
        <f>IF('Fluxo de Caixa'!$B21="","",IFERROR('Fluxo de Caixa'!$L21/'Fluxo de Caixa'!$E21,0))</f>
        <v/>
      </c>
      <c r="O21" s="8">
        <f>IF('Fluxo de Caixa'!$B21="","",IF('Fluxo de Caixa'!$L21&gt;=0,"Positivo","Atenção"))</f>
        <v/>
      </c>
      <c r="P21" s="16" t="n"/>
      <c r="Q21" s="8">
        <f>IF('Fluxo de Caixa'!$P21="","",IFERROR(VLOOKUP('Fluxo de Caixa'!$P21,'Premissas'!$E$5:$G$8,2,FALSE),""))</f>
        <v/>
      </c>
      <c r="R21" s="8">
        <f>IF('Fluxo de Caixa'!$P21="","",IFERROR(VLOOKUP('Fluxo de Caixa'!$P21,'Premissas'!$E$5:$G$8,3,FALSE),""))</f>
        <v/>
      </c>
      <c r="S21" s="8">
        <f>IF('Fluxo de Caixa'!$B21="","",IF('Fluxo de Caixa'!$M21&gt;=0,1,0))</f>
        <v/>
      </c>
    </row>
    <row r="22">
      <c r="A22" s="10">
        <f>IF('Fluxo de Caixa'!$B22="","",'Fluxo de Caixa'!$A21+1)</f>
        <v/>
      </c>
      <c r="B22" s="48" t="n"/>
      <c r="C22" s="55">
        <f>IF('Fluxo de Caixa'!$B22="","",IF('Fluxo de Caixa'!$C21="",'Premissas'!$B$11,ROUND('Fluxo de Caixa'!$C21*(1+'Premissas'!$B$12),0)))</f>
        <v/>
      </c>
      <c r="D22" s="50">
        <f>IF('Fluxo de Caixa'!$B22="","",'Premissas'!$B$10)</f>
        <v/>
      </c>
      <c r="E22" s="50">
        <f>IF('Fluxo de Caixa'!$B22="","",'Fluxo de Caixa'!$C22*'Fluxo de Caixa'!$D22)</f>
        <v/>
      </c>
      <c r="F22" s="50">
        <f>IF('Fluxo de Caixa'!$B22="","",'Fluxo de Caixa'!$C22*'Premissas'!$B$13)</f>
        <v/>
      </c>
      <c r="G22" s="50">
        <f>IF('Fluxo de Caixa'!$B22="","",'Premissas'!$B$14)</f>
        <v/>
      </c>
      <c r="H22" s="44" t="n"/>
      <c r="I22" s="50">
        <f>IF('Fluxo de Caixa'!$B22="","",'Fluxo de Caixa'!$E22*'Premissas'!$B$16)</f>
        <v/>
      </c>
      <c r="J22" s="50">
        <f>IF('Fluxo de Caixa'!$B22="","",'Fluxo de Caixa'!$E22-'Fluxo de Caixa'!$F22-'Fluxo de Caixa'!$G22-'Fluxo de Caixa'!$H22-'Fluxo de Caixa'!$I22)</f>
        <v/>
      </c>
      <c r="K22" s="50">
        <f>IF('Fluxo de Caixa'!$B22="","",IF('Fluxo de Caixa'!$A22=1,-SUM('Investimentos'!$H$3:$H$102),0))</f>
        <v/>
      </c>
      <c r="L22" s="50">
        <f>IF('Fluxo de Caixa'!$B22="","",'Fluxo de Caixa'!$J22+'Fluxo de Caixa'!$K22)</f>
        <v/>
      </c>
      <c r="M22" s="50">
        <f>IF('Fluxo de Caixa'!$B22="","",SUM('Fluxo de Caixa'!$L$3:'Fluxo de Caixa'!$L22))</f>
        <v/>
      </c>
      <c r="N22" s="56">
        <f>IF('Fluxo de Caixa'!$B22="","",IFERROR('Fluxo de Caixa'!$L22/'Fluxo de Caixa'!$E22,0))</f>
        <v/>
      </c>
      <c r="O22" s="10">
        <f>IF('Fluxo de Caixa'!$B22="","",IF('Fluxo de Caixa'!$L22&gt;=0,"Positivo","Atenção"))</f>
        <v/>
      </c>
      <c r="P22" s="16" t="n"/>
      <c r="Q22" s="10">
        <f>IF('Fluxo de Caixa'!$P22="","",IFERROR(VLOOKUP('Fluxo de Caixa'!$P22,'Premissas'!$E$5:$G$8,2,FALSE),""))</f>
        <v/>
      </c>
      <c r="R22" s="10">
        <f>IF('Fluxo de Caixa'!$P22="","",IFERROR(VLOOKUP('Fluxo de Caixa'!$P22,'Premissas'!$E$5:$G$8,3,FALSE),""))</f>
        <v/>
      </c>
      <c r="S22" s="10">
        <f>IF('Fluxo de Caixa'!$B22="","",IF('Fluxo de Caixa'!$M22&gt;=0,1,0))</f>
        <v/>
      </c>
    </row>
    <row r="23">
      <c r="A23" s="8">
        <f>IF('Fluxo de Caixa'!$B23="","",'Fluxo de Caixa'!$A22+1)</f>
        <v/>
      </c>
      <c r="B23" s="48" t="n"/>
      <c r="C23" s="53">
        <f>IF('Fluxo de Caixa'!$B23="","",IF('Fluxo de Caixa'!$C22="",'Premissas'!$B$11,ROUND('Fluxo de Caixa'!$C22*(1+'Premissas'!$B$12),0)))</f>
        <v/>
      </c>
      <c r="D23" s="47">
        <f>IF('Fluxo de Caixa'!$B23="","",'Premissas'!$B$10)</f>
        <v/>
      </c>
      <c r="E23" s="47">
        <f>IF('Fluxo de Caixa'!$B23="","",'Fluxo de Caixa'!$C23*'Fluxo de Caixa'!$D23)</f>
        <v/>
      </c>
      <c r="F23" s="47">
        <f>IF('Fluxo de Caixa'!$B23="","",'Fluxo de Caixa'!$C23*'Premissas'!$B$13)</f>
        <v/>
      </c>
      <c r="G23" s="47">
        <f>IF('Fluxo de Caixa'!$B23="","",'Premissas'!$B$14)</f>
        <v/>
      </c>
      <c r="H23" s="44" t="n"/>
      <c r="I23" s="47">
        <f>IF('Fluxo de Caixa'!$B23="","",'Fluxo de Caixa'!$E23*'Premissas'!$B$16)</f>
        <v/>
      </c>
      <c r="J23" s="47">
        <f>IF('Fluxo de Caixa'!$B23="","",'Fluxo de Caixa'!$E23-'Fluxo de Caixa'!$F23-'Fluxo de Caixa'!$G23-'Fluxo de Caixa'!$H23-'Fluxo de Caixa'!$I23)</f>
        <v/>
      </c>
      <c r="K23" s="47">
        <f>IF('Fluxo de Caixa'!$B23="","",IF('Fluxo de Caixa'!$A23=1,-SUM('Investimentos'!$H$3:$H$102),0))</f>
        <v/>
      </c>
      <c r="L23" s="47">
        <f>IF('Fluxo de Caixa'!$B23="","",'Fluxo de Caixa'!$J23+'Fluxo de Caixa'!$K23)</f>
        <v/>
      </c>
      <c r="M23" s="47">
        <f>IF('Fluxo de Caixa'!$B23="","",SUM('Fluxo de Caixa'!$L$3:'Fluxo de Caixa'!$L23))</f>
        <v/>
      </c>
      <c r="N23" s="54">
        <f>IF('Fluxo de Caixa'!$B23="","",IFERROR('Fluxo de Caixa'!$L23/'Fluxo de Caixa'!$E23,0))</f>
        <v/>
      </c>
      <c r="O23" s="8">
        <f>IF('Fluxo de Caixa'!$B23="","",IF('Fluxo de Caixa'!$L23&gt;=0,"Positivo","Atenção"))</f>
        <v/>
      </c>
      <c r="P23" s="16" t="n"/>
      <c r="Q23" s="8">
        <f>IF('Fluxo de Caixa'!$P23="","",IFERROR(VLOOKUP('Fluxo de Caixa'!$P23,'Premissas'!$E$5:$G$8,2,FALSE),""))</f>
        <v/>
      </c>
      <c r="R23" s="8">
        <f>IF('Fluxo de Caixa'!$P23="","",IFERROR(VLOOKUP('Fluxo de Caixa'!$P23,'Premissas'!$E$5:$G$8,3,FALSE),""))</f>
        <v/>
      </c>
      <c r="S23" s="8">
        <f>IF('Fluxo de Caixa'!$B23="","",IF('Fluxo de Caixa'!$M23&gt;=0,1,0))</f>
        <v/>
      </c>
    </row>
    <row r="24">
      <c r="A24" s="10">
        <f>IF('Fluxo de Caixa'!$B24="","",'Fluxo de Caixa'!$A23+1)</f>
        <v/>
      </c>
      <c r="B24" s="48" t="n"/>
      <c r="C24" s="55">
        <f>IF('Fluxo de Caixa'!$B24="","",IF('Fluxo de Caixa'!$C23="",'Premissas'!$B$11,ROUND('Fluxo de Caixa'!$C23*(1+'Premissas'!$B$12),0)))</f>
        <v/>
      </c>
      <c r="D24" s="50">
        <f>IF('Fluxo de Caixa'!$B24="","",'Premissas'!$B$10)</f>
        <v/>
      </c>
      <c r="E24" s="50">
        <f>IF('Fluxo de Caixa'!$B24="","",'Fluxo de Caixa'!$C24*'Fluxo de Caixa'!$D24)</f>
        <v/>
      </c>
      <c r="F24" s="50">
        <f>IF('Fluxo de Caixa'!$B24="","",'Fluxo de Caixa'!$C24*'Premissas'!$B$13)</f>
        <v/>
      </c>
      <c r="G24" s="50">
        <f>IF('Fluxo de Caixa'!$B24="","",'Premissas'!$B$14)</f>
        <v/>
      </c>
      <c r="H24" s="44" t="n"/>
      <c r="I24" s="50">
        <f>IF('Fluxo de Caixa'!$B24="","",'Fluxo de Caixa'!$E24*'Premissas'!$B$16)</f>
        <v/>
      </c>
      <c r="J24" s="50">
        <f>IF('Fluxo de Caixa'!$B24="","",'Fluxo de Caixa'!$E24-'Fluxo de Caixa'!$F24-'Fluxo de Caixa'!$G24-'Fluxo de Caixa'!$H24-'Fluxo de Caixa'!$I24)</f>
        <v/>
      </c>
      <c r="K24" s="50">
        <f>IF('Fluxo de Caixa'!$B24="","",IF('Fluxo de Caixa'!$A24=1,-SUM('Investimentos'!$H$3:$H$102),0))</f>
        <v/>
      </c>
      <c r="L24" s="50">
        <f>IF('Fluxo de Caixa'!$B24="","",'Fluxo de Caixa'!$J24+'Fluxo de Caixa'!$K24)</f>
        <v/>
      </c>
      <c r="M24" s="50">
        <f>IF('Fluxo de Caixa'!$B24="","",SUM('Fluxo de Caixa'!$L$3:'Fluxo de Caixa'!$L24))</f>
        <v/>
      </c>
      <c r="N24" s="56">
        <f>IF('Fluxo de Caixa'!$B24="","",IFERROR('Fluxo de Caixa'!$L24/'Fluxo de Caixa'!$E24,0))</f>
        <v/>
      </c>
      <c r="O24" s="10">
        <f>IF('Fluxo de Caixa'!$B24="","",IF('Fluxo de Caixa'!$L24&gt;=0,"Positivo","Atenção"))</f>
        <v/>
      </c>
      <c r="P24" s="16" t="n"/>
      <c r="Q24" s="10">
        <f>IF('Fluxo de Caixa'!$P24="","",IFERROR(VLOOKUP('Fluxo de Caixa'!$P24,'Premissas'!$E$5:$G$8,2,FALSE),""))</f>
        <v/>
      </c>
      <c r="R24" s="10">
        <f>IF('Fluxo de Caixa'!$P24="","",IFERROR(VLOOKUP('Fluxo de Caixa'!$P24,'Premissas'!$E$5:$G$8,3,FALSE),""))</f>
        <v/>
      </c>
      <c r="S24" s="10">
        <f>IF('Fluxo de Caixa'!$B24="","",IF('Fluxo de Caixa'!$M24&gt;=0,1,0))</f>
        <v/>
      </c>
    </row>
    <row r="25">
      <c r="A25" s="8">
        <f>IF('Fluxo de Caixa'!$B25="","",'Fluxo de Caixa'!$A24+1)</f>
        <v/>
      </c>
      <c r="B25" s="48" t="n"/>
      <c r="C25" s="53">
        <f>IF('Fluxo de Caixa'!$B25="","",IF('Fluxo de Caixa'!$C24="",'Premissas'!$B$11,ROUND('Fluxo de Caixa'!$C24*(1+'Premissas'!$B$12),0)))</f>
        <v/>
      </c>
      <c r="D25" s="47">
        <f>IF('Fluxo de Caixa'!$B25="","",'Premissas'!$B$10)</f>
        <v/>
      </c>
      <c r="E25" s="47">
        <f>IF('Fluxo de Caixa'!$B25="","",'Fluxo de Caixa'!$C25*'Fluxo de Caixa'!$D25)</f>
        <v/>
      </c>
      <c r="F25" s="47">
        <f>IF('Fluxo de Caixa'!$B25="","",'Fluxo de Caixa'!$C25*'Premissas'!$B$13)</f>
        <v/>
      </c>
      <c r="G25" s="47">
        <f>IF('Fluxo de Caixa'!$B25="","",'Premissas'!$B$14)</f>
        <v/>
      </c>
      <c r="H25" s="44" t="n"/>
      <c r="I25" s="47">
        <f>IF('Fluxo de Caixa'!$B25="","",'Fluxo de Caixa'!$E25*'Premissas'!$B$16)</f>
        <v/>
      </c>
      <c r="J25" s="47">
        <f>IF('Fluxo de Caixa'!$B25="","",'Fluxo de Caixa'!$E25-'Fluxo de Caixa'!$F25-'Fluxo de Caixa'!$G25-'Fluxo de Caixa'!$H25-'Fluxo de Caixa'!$I25)</f>
        <v/>
      </c>
      <c r="K25" s="47">
        <f>IF('Fluxo de Caixa'!$B25="","",IF('Fluxo de Caixa'!$A25=1,-SUM('Investimentos'!$H$3:$H$102),0))</f>
        <v/>
      </c>
      <c r="L25" s="47">
        <f>IF('Fluxo de Caixa'!$B25="","",'Fluxo de Caixa'!$J25+'Fluxo de Caixa'!$K25)</f>
        <v/>
      </c>
      <c r="M25" s="47">
        <f>IF('Fluxo de Caixa'!$B25="","",SUM('Fluxo de Caixa'!$L$3:'Fluxo de Caixa'!$L25))</f>
        <v/>
      </c>
      <c r="N25" s="54">
        <f>IF('Fluxo de Caixa'!$B25="","",IFERROR('Fluxo de Caixa'!$L25/'Fluxo de Caixa'!$E25,0))</f>
        <v/>
      </c>
      <c r="O25" s="8">
        <f>IF('Fluxo de Caixa'!$B25="","",IF('Fluxo de Caixa'!$L25&gt;=0,"Positivo","Atenção"))</f>
        <v/>
      </c>
      <c r="P25" s="16" t="n"/>
      <c r="Q25" s="8">
        <f>IF('Fluxo de Caixa'!$P25="","",IFERROR(VLOOKUP('Fluxo de Caixa'!$P25,'Premissas'!$E$5:$G$8,2,FALSE),""))</f>
        <v/>
      </c>
      <c r="R25" s="8">
        <f>IF('Fluxo de Caixa'!$P25="","",IFERROR(VLOOKUP('Fluxo de Caixa'!$P25,'Premissas'!$E$5:$G$8,3,FALSE),""))</f>
        <v/>
      </c>
      <c r="S25" s="8">
        <f>IF('Fluxo de Caixa'!$B25="","",IF('Fluxo de Caixa'!$M25&gt;=0,1,0))</f>
        <v/>
      </c>
    </row>
    <row r="26">
      <c r="A26" s="10">
        <f>IF('Fluxo de Caixa'!$B26="","",'Fluxo de Caixa'!$A25+1)</f>
        <v/>
      </c>
      <c r="B26" s="48" t="n"/>
      <c r="C26" s="55">
        <f>IF('Fluxo de Caixa'!$B26="","",IF('Fluxo de Caixa'!$C25="",'Premissas'!$B$11,ROUND('Fluxo de Caixa'!$C25*(1+'Premissas'!$B$12),0)))</f>
        <v/>
      </c>
      <c r="D26" s="50">
        <f>IF('Fluxo de Caixa'!$B26="","",'Premissas'!$B$10)</f>
        <v/>
      </c>
      <c r="E26" s="50">
        <f>IF('Fluxo de Caixa'!$B26="","",'Fluxo de Caixa'!$C26*'Fluxo de Caixa'!$D26)</f>
        <v/>
      </c>
      <c r="F26" s="50">
        <f>IF('Fluxo de Caixa'!$B26="","",'Fluxo de Caixa'!$C26*'Premissas'!$B$13)</f>
        <v/>
      </c>
      <c r="G26" s="50">
        <f>IF('Fluxo de Caixa'!$B26="","",'Premissas'!$B$14)</f>
        <v/>
      </c>
      <c r="H26" s="44" t="n"/>
      <c r="I26" s="50">
        <f>IF('Fluxo de Caixa'!$B26="","",'Fluxo de Caixa'!$E26*'Premissas'!$B$16)</f>
        <v/>
      </c>
      <c r="J26" s="50">
        <f>IF('Fluxo de Caixa'!$B26="","",'Fluxo de Caixa'!$E26-'Fluxo de Caixa'!$F26-'Fluxo de Caixa'!$G26-'Fluxo de Caixa'!$H26-'Fluxo de Caixa'!$I26)</f>
        <v/>
      </c>
      <c r="K26" s="50">
        <f>IF('Fluxo de Caixa'!$B26="","",IF('Fluxo de Caixa'!$A26=1,-SUM('Investimentos'!$H$3:$H$102),0))</f>
        <v/>
      </c>
      <c r="L26" s="50">
        <f>IF('Fluxo de Caixa'!$B26="","",'Fluxo de Caixa'!$J26+'Fluxo de Caixa'!$K26)</f>
        <v/>
      </c>
      <c r="M26" s="50">
        <f>IF('Fluxo de Caixa'!$B26="","",SUM('Fluxo de Caixa'!$L$3:'Fluxo de Caixa'!$L26))</f>
        <v/>
      </c>
      <c r="N26" s="56">
        <f>IF('Fluxo de Caixa'!$B26="","",IFERROR('Fluxo de Caixa'!$L26/'Fluxo de Caixa'!$E26,0))</f>
        <v/>
      </c>
      <c r="O26" s="10">
        <f>IF('Fluxo de Caixa'!$B26="","",IF('Fluxo de Caixa'!$L26&gt;=0,"Positivo","Atenção"))</f>
        <v/>
      </c>
      <c r="P26" s="16" t="n"/>
      <c r="Q26" s="10">
        <f>IF('Fluxo de Caixa'!$P26="","",IFERROR(VLOOKUP('Fluxo de Caixa'!$P26,'Premissas'!$E$5:$G$8,2,FALSE),""))</f>
        <v/>
      </c>
      <c r="R26" s="10">
        <f>IF('Fluxo de Caixa'!$P26="","",IFERROR(VLOOKUP('Fluxo de Caixa'!$P26,'Premissas'!$E$5:$G$8,3,FALSE),""))</f>
        <v/>
      </c>
      <c r="S26" s="10">
        <f>IF('Fluxo de Caixa'!$B26="","",IF('Fluxo de Caixa'!$M26&gt;=0,1,0))</f>
        <v/>
      </c>
    </row>
    <row r="27">
      <c r="A27" s="8">
        <f>IF('Fluxo de Caixa'!$B27="","",'Fluxo de Caixa'!$A26+1)</f>
        <v/>
      </c>
      <c r="B27" s="48" t="n"/>
      <c r="C27" s="53">
        <f>IF('Fluxo de Caixa'!$B27="","",IF('Fluxo de Caixa'!$C26="",'Premissas'!$B$11,ROUND('Fluxo de Caixa'!$C26*(1+'Premissas'!$B$12),0)))</f>
        <v/>
      </c>
      <c r="D27" s="47">
        <f>IF('Fluxo de Caixa'!$B27="","",'Premissas'!$B$10)</f>
        <v/>
      </c>
      <c r="E27" s="47">
        <f>IF('Fluxo de Caixa'!$B27="","",'Fluxo de Caixa'!$C27*'Fluxo de Caixa'!$D27)</f>
        <v/>
      </c>
      <c r="F27" s="47">
        <f>IF('Fluxo de Caixa'!$B27="","",'Fluxo de Caixa'!$C27*'Premissas'!$B$13)</f>
        <v/>
      </c>
      <c r="G27" s="47">
        <f>IF('Fluxo de Caixa'!$B27="","",'Premissas'!$B$14)</f>
        <v/>
      </c>
      <c r="H27" s="44" t="n"/>
      <c r="I27" s="47">
        <f>IF('Fluxo de Caixa'!$B27="","",'Fluxo de Caixa'!$E27*'Premissas'!$B$16)</f>
        <v/>
      </c>
      <c r="J27" s="47">
        <f>IF('Fluxo de Caixa'!$B27="","",'Fluxo de Caixa'!$E27-'Fluxo de Caixa'!$F27-'Fluxo de Caixa'!$G27-'Fluxo de Caixa'!$H27-'Fluxo de Caixa'!$I27)</f>
        <v/>
      </c>
      <c r="K27" s="47">
        <f>IF('Fluxo de Caixa'!$B27="","",IF('Fluxo de Caixa'!$A27=1,-SUM('Investimentos'!$H$3:$H$102),0))</f>
        <v/>
      </c>
      <c r="L27" s="47">
        <f>IF('Fluxo de Caixa'!$B27="","",'Fluxo de Caixa'!$J27+'Fluxo de Caixa'!$K27)</f>
        <v/>
      </c>
      <c r="M27" s="47">
        <f>IF('Fluxo de Caixa'!$B27="","",SUM('Fluxo de Caixa'!$L$3:'Fluxo de Caixa'!$L27))</f>
        <v/>
      </c>
      <c r="N27" s="54">
        <f>IF('Fluxo de Caixa'!$B27="","",IFERROR('Fluxo de Caixa'!$L27/'Fluxo de Caixa'!$E27,0))</f>
        <v/>
      </c>
      <c r="O27" s="8">
        <f>IF('Fluxo de Caixa'!$B27="","",IF('Fluxo de Caixa'!$L27&gt;=0,"Positivo","Atenção"))</f>
        <v/>
      </c>
      <c r="P27" s="16" t="n"/>
      <c r="Q27" s="8">
        <f>IF('Fluxo de Caixa'!$P27="","",IFERROR(VLOOKUP('Fluxo de Caixa'!$P27,'Premissas'!$E$5:$G$8,2,FALSE),""))</f>
        <v/>
      </c>
      <c r="R27" s="8">
        <f>IF('Fluxo de Caixa'!$P27="","",IFERROR(VLOOKUP('Fluxo de Caixa'!$P27,'Premissas'!$E$5:$G$8,3,FALSE),""))</f>
        <v/>
      </c>
      <c r="S27" s="8">
        <f>IF('Fluxo de Caixa'!$B27="","",IF('Fluxo de Caixa'!$M27&gt;=0,1,0))</f>
        <v/>
      </c>
    </row>
    <row r="28">
      <c r="A28" s="10">
        <f>IF('Fluxo de Caixa'!$B28="","",'Fluxo de Caixa'!$A27+1)</f>
        <v/>
      </c>
      <c r="B28" s="48" t="n"/>
      <c r="C28" s="55">
        <f>IF('Fluxo de Caixa'!$B28="","",IF('Fluxo de Caixa'!$C27="",'Premissas'!$B$11,ROUND('Fluxo de Caixa'!$C27*(1+'Premissas'!$B$12),0)))</f>
        <v/>
      </c>
      <c r="D28" s="50">
        <f>IF('Fluxo de Caixa'!$B28="","",'Premissas'!$B$10)</f>
        <v/>
      </c>
      <c r="E28" s="50">
        <f>IF('Fluxo de Caixa'!$B28="","",'Fluxo de Caixa'!$C28*'Fluxo de Caixa'!$D28)</f>
        <v/>
      </c>
      <c r="F28" s="50">
        <f>IF('Fluxo de Caixa'!$B28="","",'Fluxo de Caixa'!$C28*'Premissas'!$B$13)</f>
        <v/>
      </c>
      <c r="G28" s="50">
        <f>IF('Fluxo de Caixa'!$B28="","",'Premissas'!$B$14)</f>
        <v/>
      </c>
      <c r="H28" s="44" t="n"/>
      <c r="I28" s="50">
        <f>IF('Fluxo de Caixa'!$B28="","",'Fluxo de Caixa'!$E28*'Premissas'!$B$16)</f>
        <v/>
      </c>
      <c r="J28" s="50">
        <f>IF('Fluxo de Caixa'!$B28="","",'Fluxo de Caixa'!$E28-'Fluxo de Caixa'!$F28-'Fluxo de Caixa'!$G28-'Fluxo de Caixa'!$H28-'Fluxo de Caixa'!$I28)</f>
        <v/>
      </c>
      <c r="K28" s="50">
        <f>IF('Fluxo de Caixa'!$B28="","",IF('Fluxo de Caixa'!$A28=1,-SUM('Investimentos'!$H$3:$H$102),0))</f>
        <v/>
      </c>
      <c r="L28" s="50">
        <f>IF('Fluxo de Caixa'!$B28="","",'Fluxo de Caixa'!$J28+'Fluxo de Caixa'!$K28)</f>
        <v/>
      </c>
      <c r="M28" s="50">
        <f>IF('Fluxo de Caixa'!$B28="","",SUM('Fluxo de Caixa'!$L$3:'Fluxo de Caixa'!$L28))</f>
        <v/>
      </c>
      <c r="N28" s="56">
        <f>IF('Fluxo de Caixa'!$B28="","",IFERROR('Fluxo de Caixa'!$L28/'Fluxo de Caixa'!$E28,0))</f>
        <v/>
      </c>
      <c r="O28" s="10">
        <f>IF('Fluxo de Caixa'!$B28="","",IF('Fluxo de Caixa'!$L28&gt;=0,"Positivo","Atenção"))</f>
        <v/>
      </c>
      <c r="P28" s="16" t="n"/>
      <c r="Q28" s="10">
        <f>IF('Fluxo de Caixa'!$P28="","",IFERROR(VLOOKUP('Fluxo de Caixa'!$P28,'Premissas'!$E$5:$G$8,2,FALSE),""))</f>
        <v/>
      </c>
      <c r="R28" s="10">
        <f>IF('Fluxo de Caixa'!$P28="","",IFERROR(VLOOKUP('Fluxo de Caixa'!$P28,'Premissas'!$E$5:$G$8,3,FALSE),""))</f>
        <v/>
      </c>
      <c r="S28" s="10">
        <f>IF('Fluxo de Caixa'!$B28="","",IF('Fluxo de Caixa'!$M28&gt;=0,1,0))</f>
        <v/>
      </c>
    </row>
    <row r="29">
      <c r="A29" s="8">
        <f>IF('Fluxo de Caixa'!$B29="","",'Fluxo de Caixa'!$A28+1)</f>
        <v/>
      </c>
      <c r="B29" s="48" t="n"/>
      <c r="C29" s="53">
        <f>IF('Fluxo de Caixa'!$B29="","",IF('Fluxo de Caixa'!$C28="",'Premissas'!$B$11,ROUND('Fluxo de Caixa'!$C28*(1+'Premissas'!$B$12),0)))</f>
        <v/>
      </c>
      <c r="D29" s="47">
        <f>IF('Fluxo de Caixa'!$B29="","",'Premissas'!$B$10)</f>
        <v/>
      </c>
      <c r="E29" s="47">
        <f>IF('Fluxo de Caixa'!$B29="","",'Fluxo de Caixa'!$C29*'Fluxo de Caixa'!$D29)</f>
        <v/>
      </c>
      <c r="F29" s="47">
        <f>IF('Fluxo de Caixa'!$B29="","",'Fluxo de Caixa'!$C29*'Premissas'!$B$13)</f>
        <v/>
      </c>
      <c r="G29" s="47">
        <f>IF('Fluxo de Caixa'!$B29="","",'Premissas'!$B$14)</f>
        <v/>
      </c>
      <c r="H29" s="44" t="n"/>
      <c r="I29" s="47">
        <f>IF('Fluxo de Caixa'!$B29="","",'Fluxo de Caixa'!$E29*'Premissas'!$B$16)</f>
        <v/>
      </c>
      <c r="J29" s="47">
        <f>IF('Fluxo de Caixa'!$B29="","",'Fluxo de Caixa'!$E29-'Fluxo de Caixa'!$F29-'Fluxo de Caixa'!$G29-'Fluxo de Caixa'!$H29-'Fluxo de Caixa'!$I29)</f>
        <v/>
      </c>
      <c r="K29" s="47">
        <f>IF('Fluxo de Caixa'!$B29="","",IF('Fluxo de Caixa'!$A29=1,-SUM('Investimentos'!$H$3:$H$102),0))</f>
        <v/>
      </c>
      <c r="L29" s="47">
        <f>IF('Fluxo de Caixa'!$B29="","",'Fluxo de Caixa'!$J29+'Fluxo de Caixa'!$K29)</f>
        <v/>
      </c>
      <c r="M29" s="47">
        <f>IF('Fluxo de Caixa'!$B29="","",SUM('Fluxo de Caixa'!$L$3:'Fluxo de Caixa'!$L29))</f>
        <v/>
      </c>
      <c r="N29" s="54">
        <f>IF('Fluxo de Caixa'!$B29="","",IFERROR('Fluxo de Caixa'!$L29/'Fluxo de Caixa'!$E29,0))</f>
        <v/>
      </c>
      <c r="O29" s="8">
        <f>IF('Fluxo de Caixa'!$B29="","",IF('Fluxo de Caixa'!$L29&gt;=0,"Positivo","Atenção"))</f>
        <v/>
      </c>
      <c r="P29" s="16" t="n"/>
      <c r="Q29" s="8">
        <f>IF('Fluxo de Caixa'!$P29="","",IFERROR(VLOOKUP('Fluxo de Caixa'!$P29,'Premissas'!$E$5:$G$8,2,FALSE),""))</f>
        <v/>
      </c>
      <c r="R29" s="8">
        <f>IF('Fluxo de Caixa'!$P29="","",IFERROR(VLOOKUP('Fluxo de Caixa'!$P29,'Premissas'!$E$5:$G$8,3,FALSE),""))</f>
        <v/>
      </c>
      <c r="S29" s="8">
        <f>IF('Fluxo de Caixa'!$B29="","",IF('Fluxo de Caixa'!$M29&gt;=0,1,0))</f>
        <v/>
      </c>
    </row>
    <row r="30">
      <c r="A30" s="10">
        <f>IF('Fluxo de Caixa'!$B30="","",'Fluxo de Caixa'!$A29+1)</f>
        <v/>
      </c>
      <c r="B30" s="48" t="n"/>
      <c r="C30" s="55">
        <f>IF('Fluxo de Caixa'!$B30="","",IF('Fluxo de Caixa'!$C29="",'Premissas'!$B$11,ROUND('Fluxo de Caixa'!$C29*(1+'Premissas'!$B$12),0)))</f>
        <v/>
      </c>
      <c r="D30" s="50">
        <f>IF('Fluxo de Caixa'!$B30="","",'Premissas'!$B$10)</f>
        <v/>
      </c>
      <c r="E30" s="50">
        <f>IF('Fluxo de Caixa'!$B30="","",'Fluxo de Caixa'!$C30*'Fluxo de Caixa'!$D30)</f>
        <v/>
      </c>
      <c r="F30" s="50">
        <f>IF('Fluxo de Caixa'!$B30="","",'Fluxo de Caixa'!$C30*'Premissas'!$B$13)</f>
        <v/>
      </c>
      <c r="G30" s="50">
        <f>IF('Fluxo de Caixa'!$B30="","",'Premissas'!$B$14)</f>
        <v/>
      </c>
      <c r="H30" s="44" t="n"/>
      <c r="I30" s="50">
        <f>IF('Fluxo de Caixa'!$B30="","",'Fluxo de Caixa'!$E30*'Premissas'!$B$16)</f>
        <v/>
      </c>
      <c r="J30" s="50">
        <f>IF('Fluxo de Caixa'!$B30="","",'Fluxo de Caixa'!$E30-'Fluxo de Caixa'!$F30-'Fluxo de Caixa'!$G30-'Fluxo de Caixa'!$H30-'Fluxo de Caixa'!$I30)</f>
        <v/>
      </c>
      <c r="K30" s="50">
        <f>IF('Fluxo de Caixa'!$B30="","",IF('Fluxo de Caixa'!$A30=1,-SUM('Investimentos'!$H$3:$H$102),0))</f>
        <v/>
      </c>
      <c r="L30" s="50">
        <f>IF('Fluxo de Caixa'!$B30="","",'Fluxo de Caixa'!$J30+'Fluxo de Caixa'!$K30)</f>
        <v/>
      </c>
      <c r="M30" s="50">
        <f>IF('Fluxo de Caixa'!$B30="","",SUM('Fluxo de Caixa'!$L$3:'Fluxo de Caixa'!$L30))</f>
        <v/>
      </c>
      <c r="N30" s="56">
        <f>IF('Fluxo de Caixa'!$B30="","",IFERROR('Fluxo de Caixa'!$L30/'Fluxo de Caixa'!$E30,0))</f>
        <v/>
      </c>
      <c r="O30" s="10">
        <f>IF('Fluxo de Caixa'!$B30="","",IF('Fluxo de Caixa'!$L30&gt;=0,"Positivo","Atenção"))</f>
        <v/>
      </c>
      <c r="P30" s="16" t="n"/>
      <c r="Q30" s="10">
        <f>IF('Fluxo de Caixa'!$P30="","",IFERROR(VLOOKUP('Fluxo de Caixa'!$P30,'Premissas'!$E$5:$G$8,2,FALSE),""))</f>
        <v/>
      </c>
      <c r="R30" s="10">
        <f>IF('Fluxo de Caixa'!$P30="","",IFERROR(VLOOKUP('Fluxo de Caixa'!$P30,'Premissas'!$E$5:$G$8,3,FALSE),""))</f>
        <v/>
      </c>
      <c r="S30" s="10">
        <f>IF('Fluxo de Caixa'!$B30="","",IF('Fluxo de Caixa'!$M30&gt;=0,1,0))</f>
        <v/>
      </c>
    </row>
    <row r="31">
      <c r="A31" s="8">
        <f>IF('Fluxo de Caixa'!$B31="","",'Fluxo de Caixa'!$A30+1)</f>
        <v/>
      </c>
      <c r="B31" s="48" t="n"/>
      <c r="C31" s="53">
        <f>IF('Fluxo de Caixa'!$B31="","",IF('Fluxo de Caixa'!$C30="",'Premissas'!$B$11,ROUND('Fluxo de Caixa'!$C30*(1+'Premissas'!$B$12),0)))</f>
        <v/>
      </c>
      <c r="D31" s="47">
        <f>IF('Fluxo de Caixa'!$B31="","",'Premissas'!$B$10)</f>
        <v/>
      </c>
      <c r="E31" s="47">
        <f>IF('Fluxo de Caixa'!$B31="","",'Fluxo de Caixa'!$C31*'Fluxo de Caixa'!$D31)</f>
        <v/>
      </c>
      <c r="F31" s="47">
        <f>IF('Fluxo de Caixa'!$B31="","",'Fluxo de Caixa'!$C31*'Premissas'!$B$13)</f>
        <v/>
      </c>
      <c r="G31" s="47">
        <f>IF('Fluxo de Caixa'!$B31="","",'Premissas'!$B$14)</f>
        <v/>
      </c>
      <c r="H31" s="44" t="n"/>
      <c r="I31" s="47">
        <f>IF('Fluxo de Caixa'!$B31="","",'Fluxo de Caixa'!$E31*'Premissas'!$B$16)</f>
        <v/>
      </c>
      <c r="J31" s="47">
        <f>IF('Fluxo de Caixa'!$B31="","",'Fluxo de Caixa'!$E31-'Fluxo de Caixa'!$F31-'Fluxo de Caixa'!$G31-'Fluxo de Caixa'!$H31-'Fluxo de Caixa'!$I31)</f>
        <v/>
      </c>
      <c r="K31" s="47">
        <f>IF('Fluxo de Caixa'!$B31="","",IF('Fluxo de Caixa'!$A31=1,-SUM('Investimentos'!$H$3:$H$102),0))</f>
        <v/>
      </c>
      <c r="L31" s="47">
        <f>IF('Fluxo de Caixa'!$B31="","",'Fluxo de Caixa'!$J31+'Fluxo de Caixa'!$K31)</f>
        <v/>
      </c>
      <c r="M31" s="47">
        <f>IF('Fluxo de Caixa'!$B31="","",SUM('Fluxo de Caixa'!$L$3:'Fluxo de Caixa'!$L31))</f>
        <v/>
      </c>
      <c r="N31" s="54">
        <f>IF('Fluxo de Caixa'!$B31="","",IFERROR('Fluxo de Caixa'!$L31/'Fluxo de Caixa'!$E31,0))</f>
        <v/>
      </c>
      <c r="O31" s="8">
        <f>IF('Fluxo de Caixa'!$B31="","",IF('Fluxo de Caixa'!$L31&gt;=0,"Positivo","Atenção"))</f>
        <v/>
      </c>
      <c r="P31" s="16" t="n"/>
      <c r="Q31" s="8">
        <f>IF('Fluxo de Caixa'!$P31="","",IFERROR(VLOOKUP('Fluxo de Caixa'!$P31,'Premissas'!$E$5:$G$8,2,FALSE),""))</f>
        <v/>
      </c>
      <c r="R31" s="8">
        <f>IF('Fluxo de Caixa'!$P31="","",IFERROR(VLOOKUP('Fluxo de Caixa'!$P31,'Premissas'!$E$5:$G$8,3,FALSE),""))</f>
        <v/>
      </c>
      <c r="S31" s="8">
        <f>IF('Fluxo de Caixa'!$B31="","",IF('Fluxo de Caixa'!$M31&gt;=0,1,0))</f>
        <v/>
      </c>
    </row>
    <row r="32">
      <c r="A32" s="10">
        <f>IF('Fluxo de Caixa'!$B32="","",'Fluxo de Caixa'!$A31+1)</f>
        <v/>
      </c>
      <c r="B32" s="48" t="n"/>
      <c r="C32" s="55">
        <f>IF('Fluxo de Caixa'!$B32="","",IF('Fluxo de Caixa'!$C31="",'Premissas'!$B$11,ROUND('Fluxo de Caixa'!$C31*(1+'Premissas'!$B$12),0)))</f>
        <v/>
      </c>
      <c r="D32" s="50">
        <f>IF('Fluxo de Caixa'!$B32="","",'Premissas'!$B$10)</f>
        <v/>
      </c>
      <c r="E32" s="50">
        <f>IF('Fluxo de Caixa'!$B32="","",'Fluxo de Caixa'!$C32*'Fluxo de Caixa'!$D32)</f>
        <v/>
      </c>
      <c r="F32" s="50">
        <f>IF('Fluxo de Caixa'!$B32="","",'Fluxo de Caixa'!$C32*'Premissas'!$B$13)</f>
        <v/>
      </c>
      <c r="G32" s="50">
        <f>IF('Fluxo de Caixa'!$B32="","",'Premissas'!$B$14)</f>
        <v/>
      </c>
      <c r="H32" s="44" t="n"/>
      <c r="I32" s="50">
        <f>IF('Fluxo de Caixa'!$B32="","",'Fluxo de Caixa'!$E32*'Premissas'!$B$16)</f>
        <v/>
      </c>
      <c r="J32" s="50">
        <f>IF('Fluxo de Caixa'!$B32="","",'Fluxo de Caixa'!$E32-'Fluxo de Caixa'!$F32-'Fluxo de Caixa'!$G32-'Fluxo de Caixa'!$H32-'Fluxo de Caixa'!$I32)</f>
        <v/>
      </c>
      <c r="K32" s="50">
        <f>IF('Fluxo de Caixa'!$B32="","",IF('Fluxo de Caixa'!$A32=1,-SUM('Investimentos'!$H$3:$H$102),0))</f>
        <v/>
      </c>
      <c r="L32" s="50">
        <f>IF('Fluxo de Caixa'!$B32="","",'Fluxo de Caixa'!$J32+'Fluxo de Caixa'!$K32)</f>
        <v/>
      </c>
      <c r="M32" s="50">
        <f>IF('Fluxo de Caixa'!$B32="","",SUM('Fluxo de Caixa'!$L$3:'Fluxo de Caixa'!$L32))</f>
        <v/>
      </c>
      <c r="N32" s="56">
        <f>IF('Fluxo de Caixa'!$B32="","",IFERROR('Fluxo de Caixa'!$L32/'Fluxo de Caixa'!$E32,0))</f>
        <v/>
      </c>
      <c r="O32" s="10">
        <f>IF('Fluxo de Caixa'!$B32="","",IF('Fluxo de Caixa'!$L32&gt;=0,"Positivo","Atenção"))</f>
        <v/>
      </c>
      <c r="P32" s="16" t="n"/>
      <c r="Q32" s="10">
        <f>IF('Fluxo de Caixa'!$P32="","",IFERROR(VLOOKUP('Fluxo de Caixa'!$P32,'Premissas'!$E$5:$G$8,2,FALSE),""))</f>
        <v/>
      </c>
      <c r="R32" s="10">
        <f>IF('Fluxo de Caixa'!$P32="","",IFERROR(VLOOKUP('Fluxo de Caixa'!$P32,'Premissas'!$E$5:$G$8,3,FALSE),""))</f>
        <v/>
      </c>
      <c r="S32" s="10">
        <f>IF('Fluxo de Caixa'!$B32="","",IF('Fluxo de Caixa'!$M32&gt;=0,1,0))</f>
        <v/>
      </c>
    </row>
    <row r="33">
      <c r="A33" s="8">
        <f>IF('Fluxo de Caixa'!$B33="","",'Fluxo de Caixa'!$A32+1)</f>
        <v/>
      </c>
      <c r="B33" s="48" t="n"/>
      <c r="C33" s="53">
        <f>IF('Fluxo de Caixa'!$B33="","",IF('Fluxo de Caixa'!$C32="",'Premissas'!$B$11,ROUND('Fluxo de Caixa'!$C32*(1+'Premissas'!$B$12),0)))</f>
        <v/>
      </c>
      <c r="D33" s="47">
        <f>IF('Fluxo de Caixa'!$B33="","",'Premissas'!$B$10)</f>
        <v/>
      </c>
      <c r="E33" s="47">
        <f>IF('Fluxo de Caixa'!$B33="","",'Fluxo de Caixa'!$C33*'Fluxo de Caixa'!$D33)</f>
        <v/>
      </c>
      <c r="F33" s="47">
        <f>IF('Fluxo de Caixa'!$B33="","",'Fluxo de Caixa'!$C33*'Premissas'!$B$13)</f>
        <v/>
      </c>
      <c r="G33" s="47">
        <f>IF('Fluxo de Caixa'!$B33="","",'Premissas'!$B$14)</f>
        <v/>
      </c>
      <c r="H33" s="44" t="n"/>
      <c r="I33" s="47">
        <f>IF('Fluxo de Caixa'!$B33="","",'Fluxo de Caixa'!$E33*'Premissas'!$B$16)</f>
        <v/>
      </c>
      <c r="J33" s="47">
        <f>IF('Fluxo de Caixa'!$B33="","",'Fluxo de Caixa'!$E33-'Fluxo de Caixa'!$F33-'Fluxo de Caixa'!$G33-'Fluxo de Caixa'!$H33-'Fluxo de Caixa'!$I33)</f>
        <v/>
      </c>
      <c r="K33" s="47">
        <f>IF('Fluxo de Caixa'!$B33="","",IF('Fluxo de Caixa'!$A33=1,-SUM('Investimentos'!$H$3:$H$102),0))</f>
        <v/>
      </c>
      <c r="L33" s="47">
        <f>IF('Fluxo de Caixa'!$B33="","",'Fluxo de Caixa'!$J33+'Fluxo de Caixa'!$K33)</f>
        <v/>
      </c>
      <c r="M33" s="47">
        <f>IF('Fluxo de Caixa'!$B33="","",SUM('Fluxo de Caixa'!$L$3:'Fluxo de Caixa'!$L33))</f>
        <v/>
      </c>
      <c r="N33" s="54">
        <f>IF('Fluxo de Caixa'!$B33="","",IFERROR('Fluxo de Caixa'!$L33/'Fluxo de Caixa'!$E33,0))</f>
        <v/>
      </c>
      <c r="O33" s="8">
        <f>IF('Fluxo de Caixa'!$B33="","",IF('Fluxo de Caixa'!$L33&gt;=0,"Positivo","Atenção"))</f>
        <v/>
      </c>
      <c r="P33" s="16" t="n"/>
      <c r="Q33" s="8">
        <f>IF('Fluxo de Caixa'!$P33="","",IFERROR(VLOOKUP('Fluxo de Caixa'!$P33,'Premissas'!$E$5:$G$8,2,FALSE),""))</f>
        <v/>
      </c>
      <c r="R33" s="8">
        <f>IF('Fluxo de Caixa'!$P33="","",IFERROR(VLOOKUP('Fluxo de Caixa'!$P33,'Premissas'!$E$5:$G$8,3,FALSE),""))</f>
        <v/>
      </c>
      <c r="S33" s="8">
        <f>IF('Fluxo de Caixa'!$B33="","",IF('Fluxo de Caixa'!$M33&gt;=0,1,0))</f>
        <v/>
      </c>
    </row>
    <row r="34">
      <c r="A34" s="10">
        <f>IF('Fluxo de Caixa'!$B34="","",'Fluxo de Caixa'!$A33+1)</f>
        <v/>
      </c>
      <c r="B34" s="48" t="n"/>
      <c r="C34" s="55">
        <f>IF('Fluxo de Caixa'!$B34="","",IF('Fluxo de Caixa'!$C33="",'Premissas'!$B$11,ROUND('Fluxo de Caixa'!$C33*(1+'Premissas'!$B$12),0)))</f>
        <v/>
      </c>
      <c r="D34" s="50">
        <f>IF('Fluxo de Caixa'!$B34="","",'Premissas'!$B$10)</f>
        <v/>
      </c>
      <c r="E34" s="50">
        <f>IF('Fluxo de Caixa'!$B34="","",'Fluxo de Caixa'!$C34*'Fluxo de Caixa'!$D34)</f>
        <v/>
      </c>
      <c r="F34" s="50">
        <f>IF('Fluxo de Caixa'!$B34="","",'Fluxo de Caixa'!$C34*'Premissas'!$B$13)</f>
        <v/>
      </c>
      <c r="G34" s="50">
        <f>IF('Fluxo de Caixa'!$B34="","",'Premissas'!$B$14)</f>
        <v/>
      </c>
      <c r="H34" s="44" t="n"/>
      <c r="I34" s="50">
        <f>IF('Fluxo de Caixa'!$B34="","",'Fluxo de Caixa'!$E34*'Premissas'!$B$16)</f>
        <v/>
      </c>
      <c r="J34" s="50">
        <f>IF('Fluxo de Caixa'!$B34="","",'Fluxo de Caixa'!$E34-'Fluxo de Caixa'!$F34-'Fluxo de Caixa'!$G34-'Fluxo de Caixa'!$H34-'Fluxo de Caixa'!$I34)</f>
        <v/>
      </c>
      <c r="K34" s="50">
        <f>IF('Fluxo de Caixa'!$B34="","",IF('Fluxo de Caixa'!$A34=1,-SUM('Investimentos'!$H$3:$H$102),0))</f>
        <v/>
      </c>
      <c r="L34" s="50">
        <f>IF('Fluxo de Caixa'!$B34="","",'Fluxo de Caixa'!$J34+'Fluxo de Caixa'!$K34)</f>
        <v/>
      </c>
      <c r="M34" s="50">
        <f>IF('Fluxo de Caixa'!$B34="","",SUM('Fluxo de Caixa'!$L$3:'Fluxo de Caixa'!$L34))</f>
        <v/>
      </c>
      <c r="N34" s="56">
        <f>IF('Fluxo de Caixa'!$B34="","",IFERROR('Fluxo de Caixa'!$L34/'Fluxo de Caixa'!$E34,0))</f>
        <v/>
      </c>
      <c r="O34" s="10">
        <f>IF('Fluxo de Caixa'!$B34="","",IF('Fluxo de Caixa'!$L34&gt;=0,"Positivo","Atenção"))</f>
        <v/>
      </c>
      <c r="P34" s="16" t="n"/>
      <c r="Q34" s="10">
        <f>IF('Fluxo de Caixa'!$P34="","",IFERROR(VLOOKUP('Fluxo de Caixa'!$P34,'Premissas'!$E$5:$G$8,2,FALSE),""))</f>
        <v/>
      </c>
      <c r="R34" s="10">
        <f>IF('Fluxo de Caixa'!$P34="","",IFERROR(VLOOKUP('Fluxo de Caixa'!$P34,'Premissas'!$E$5:$G$8,3,FALSE),""))</f>
        <v/>
      </c>
      <c r="S34" s="10">
        <f>IF('Fluxo de Caixa'!$B34="","",IF('Fluxo de Caixa'!$M34&gt;=0,1,0))</f>
        <v/>
      </c>
    </row>
    <row r="35">
      <c r="A35" s="8">
        <f>IF('Fluxo de Caixa'!$B35="","",'Fluxo de Caixa'!$A34+1)</f>
        <v/>
      </c>
      <c r="B35" s="48" t="n"/>
      <c r="C35" s="53">
        <f>IF('Fluxo de Caixa'!$B35="","",IF('Fluxo de Caixa'!$C34="",'Premissas'!$B$11,ROUND('Fluxo de Caixa'!$C34*(1+'Premissas'!$B$12),0)))</f>
        <v/>
      </c>
      <c r="D35" s="47">
        <f>IF('Fluxo de Caixa'!$B35="","",'Premissas'!$B$10)</f>
        <v/>
      </c>
      <c r="E35" s="47">
        <f>IF('Fluxo de Caixa'!$B35="","",'Fluxo de Caixa'!$C35*'Fluxo de Caixa'!$D35)</f>
        <v/>
      </c>
      <c r="F35" s="47">
        <f>IF('Fluxo de Caixa'!$B35="","",'Fluxo de Caixa'!$C35*'Premissas'!$B$13)</f>
        <v/>
      </c>
      <c r="G35" s="47">
        <f>IF('Fluxo de Caixa'!$B35="","",'Premissas'!$B$14)</f>
        <v/>
      </c>
      <c r="H35" s="44" t="n"/>
      <c r="I35" s="47">
        <f>IF('Fluxo de Caixa'!$B35="","",'Fluxo de Caixa'!$E35*'Premissas'!$B$16)</f>
        <v/>
      </c>
      <c r="J35" s="47">
        <f>IF('Fluxo de Caixa'!$B35="","",'Fluxo de Caixa'!$E35-'Fluxo de Caixa'!$F35-'Fluxo de Caixa'!$G35-'Fluxo de Caixa'!$H35-'Fluxo de Caixa'!$I35)</f>
        <v/>
      </c>
      <c r="K35" s="47">
        <f>IF('Fluxo de Caixa'!$B35="","",IF('Fluxo de Caixa'!$A35=1,-SUM('Investimentos'!$H$3:$H$102),0))</f>
        <v/>
      </c>
      <c r="L35" s="47">
        <f>IF('Fluxo de Caixa'!$B35="","",'Fluxo de Caixa'!$J35+'Fluxo de Caixa'!$K35)</f>
        <v/>
      </c>
      <c r="M35" s="47">
        <f>IF('Fluxo de Caixa'!$B35="","",SUM('Fluxo de Caixa'!$L$3:'Fluxo de Caixa'!$L35))</f>
        <v/>
      </c>
      <c r="N35" s="54">
        <f>IF('Fluxo de Caixa'!$B35="","",IFERROR('Fluxo de Caixa'!$L35/'Fluxo de Caixa'!$E35,0))</f>
        <v/>
      </c>
      <c r="O35" s="8">
        <f>IF('Fluxo de Caixa'!$B35="","",IF('Fluxo de Caixa'!$L35&gt;=0,"Positivo","Atenção"))</f>
        <v/>
      </c>
      <c r="P35" s="16" t="n"/>
      <c r="Q35" s="8">
        <f>IF('Fluxo de Caixa'!$P35="","",IFERROR(VLOOKUP('Fluxo de Caixa'!$P35,'Premissas'!$E$5:$G$8,2,FALSE),""))</f>
        <v/>
      </c>
      <c r="R35" s="8">
        <f>IF('Fluxo de Caixa'!$P35="","",IFERROR(VLOOKUP('Fluxo de Caixa'!$P35,'Premissas'!$E$5:$G$8,3,FALSE),""))</f>
        <v/>
      </c>
      <c r="S35" s="8">
        <f>IF('Fluxo de Caixa'!$B35="","",IF('Fluxo de Caixa'!$M35&gt;=0,1,0))</f>
        <v/>
      </c>
    </row>
    <row r="36">
      <c r="A36" s="10">
        <f>IF('Fluxo de Caixa'!$B36="","",'Fluxo de Caixa'!$A35+1)</f>
        <v/>
      </c>
      <c r="B36" s="48" t="n"/>
      <c r="C36" s="55">
        <f>IF('Fluxo de Caixa'!$B36="","",IF('Fluxo de Caixa'!$C35="",'Premissas'!$B$11,ROUND('Fluxo de Caixa'!$C35*(1+'Premissas'!$B$12),0)))</f>
        <v/>
      </c>
      <c r="D36" s="50">
        <f>IF('Fluxo de Caixa'!$B36="","",'Premissas'!$B$10)</f>
        <v/>
      </c>
      <c r="E36" s="50">
        <f>IF('Fluxo de Caixa'!$B36="","",'Fluxo de Caixa'!$C36*'Fluxo de Caixa'!$D36)</f>
        <v/>
      </c>
      <c r="F36" s="50">
        <f>IF('Fluxo de Caixa'!$B36="","",'Fluxo de Caixa'!$C36*'Premissas'!$B$13)</f>
        <v/>
      </c>
      <c r="G36" s="50">
        <f>IF('Fluxo de Caixa'!$B36="","",'Premissas'!$B$14)</f>
        <v/>
      </c>
      <c r="H36" s="44" t="n"/>
      <c r="I36" s="50">
        <f>IF('Fluxo de Caixa'!$B36="","",'Fluxo de Caixa'!$E36*'Premissas'!$B$16)</f>
        <v/>
      </c>
      <c r="J36" s="50">
        <f>IF('Fluxo de Caixa'!$B36="","",'Fluxo de Caixa'!$E36-'Fluxo de Caixa'!$F36-'Fluxo de Caixa'!$G36-'Fluxo de Caixa'!$H36-'Fluxo de Caixa'!$I36)</f>
        <v/>
      </c>
      <c r="K36" s="50">
        <f>IF('Fluxo de Caixa'!$B36="","",IF('Fluxo de Caixa'!$A36=1,-SUM('Investimentos'!$H$3:$H$102),0))</f>
        <v/>
      </c>
      <c r="L36" s="50">
        <f>IF('Fluxo de Caixa'!$B36="","",'Fluxo de Caixa'!$J36+'Fluxo de Caixa'!$K36)</f>
        <v/>
      </c>
      <c r="M36" s="50">
        <f>IF('Fluxo de Caixa'!$B36="","",SUM('Fluxo de Caixa'!$L$3:'Fluxo de Caixa'!$L36))</f>
        <v/>
      </c>
      <c r="N36" s="56">
        <f>IF('Fluxo de Caixa'!$B36="","",IFERROR('Fluxo de Caixa'!$L36/'Fluxo de Caixa'!$E36,0))</f>
        <v/>
      </c>
      <c r="O36" s="10">
        <f>IF('Fluxo de Caixa'!$B36="","",IF('Fluxo de Caixa'!$L36&gt;=0,"Positivo","Atenção"))</f>
        <v/>
      </c>
      <c r="P36" s="16" t="n"/>
      <c r="Q36" s="10">
        <f>IF('Fluxo de Caixa'!$P36="","",IFERROR(VLOOKUP('Fluxo de Caixa'!$P36,'Premissas'!$E$5:$G$8,2,FALSE),""))</f>
        <v/>
      </c>
      <c r="R36" s="10">
        <f>IF('Fluxo de Caixa'!$P36="","",IFERROR(VLOOKUP('Fluxo de Caixa'!$P36,'Premissas'!$E$5:$G$8,3,FALSE),""))</f>
        <v/>
      </c>
      <c r="S36" s="10">
        <f>IF('Fluxo de Caixa'!$B36="","",IF('Fluxo de Caixa'!$M36&gt;=0,1,0))</f>
        <v/>
      </c>
    </row>
    <row r="37">
      <c r="A37" s="8">
        <f>IF('Fluxo de Caixa'!$B37="","",'Fluxo de Caixa'!$A36+1)</f>
        <v/>
      </c>
      <c r="B37" s="48" t="n"/>
      <c r="C37" s="53">
        <f>IF('Fluxo de Caixa'!$B37="","",IF('Fluxo de Caixa'!$C36="",'Premissas'!$B$11,ROUND('Fluxo de Caixa'!$C36*(1+'Premissas'!$B$12),0)))</f>
        <v/>
      </c>
      <c r="D37" s="47">
        <f>IF('Fluxo de Caixa'!$B37="","",'Premissas'!$B$10)</f>
        <v/>
      </c>
      <c r="E37" s="47">
        <f>IF('Fluxo de Caixa'!$B37="","",'Fluxo de Caixa'!$C37*'Fluxo de Caixa'!$D37)</f>
        <v/>
      </c>
      <c r="F37" s="47">
        <f>IF('Fluxo de Caixa'!$B37="","",'Fluxo de Caixa'!$C37*'Premissas'!$B$13)</f>
        <v/>
      </c>
      <c r="G37" s="47">
        <f>IF('Fluxo de Caixa'!$B37="","",'Premissas'!$B$14)</f>
        <v/>
      </c>
      <c r="H37" s="44" t="n"/>
      <c r="I37" s="47">
        <f>IF('Fluxo de Caixa'!$B37="","",'Fluxo de Caixa'!$E37*'Premissas'!$B$16)</f>
        <v/>
      </c>
      <c r="J37" s="47">
        <f>IF('Fluxo de Caixa'!$B37="","",'Fluxo de Caixa'!$E37-'Fluxo de Caixa'!$F37-'Fluxo de Caixa'!$G37-'Fluxo de Caixa'!$H37-'Fluxo de Caixa'!$I37)</f>
        <v/>
      </c>
      <c r="K37" s="47">
        <f>IF('Fluxo de Caixa'!$B37="","",IF('Fluxo de Caixa'!$A37=1,-SUM('Investimentos'!$H$3:$H$102),0))</f>
        <v/>
      </c>
      <c r="L37" s="47">
        <f>IF('Fluxo de Caixa'!$B37="","",'Fluxo de Caixa'!$J37+'Fluxo de Caixa'!$K37)</f>
        <v/>
      </c>
      <c r="M37" s="47">
        <f>IF('Fluxo de Caixa'!$B37="","",SUM('Fluxo de Caixa'!$L$3:'Fluxo de Caixa'!$L37))</f>
        <v/>
      </c>
      <c r="N37" s="54">
        <f>IF('Fluxo de Caixa'!$B37="","",IFERROR('Fluxo de Caixa'!$L37/'Fluxo de Caixa'!$E37,0))</f>
        <v/>
      </c>
      <c r="O37" s="8">
        <f>IF('Fluxo de Caixa'!$B37="","",IF('Fluxo de Caixa'!$L37&gt;=0,"Positivo","Atenção"))</f>
        <v/>
      </c>
      <c r="P37" s="16" t="n"/>
      <c r="Q37" s="8">
        <f>IF('Fluxo de Caixa'!$P37="","",IFERROR(VLOOKUP('Fluxo de Caixa'!$P37,'Premissas'!$E$5:$G$8,2,FALSE),""))</f>
        <v/>
      </c>
      <c r="R37" s="8">
        <f>IF('Fluxo de Caixa'!$P37="","",IFERROR(VLOOKUP('Fluxo de Caixa'!$P37,'Premissas'!$E$5:$G$8,3,FALSE),""))</f>
        <v/>
      </c>
      <c r="S37" s="8">
        <f>IF('Fluxo de Caixa'!$B37="","",IF('Fluxo de Caixa'!$M37&gt;=0,1,0))</f>
        <v/>
      </c>
    </row>
    <row r="38">
      <c r="A38" s="10">
        <f>IF('Fluxo de Caixa'!$B38="","",'Fluxo de Caixa'!$A37+1)</f>
        <v/>
      </c>
      <c r="B38" s="48" t="n"/>
      <c r="C38" s="55">
        <f>IF('Fluxo de Caixa'!$B38="","",IF('Fluxo de Caixa'!$C37="",'Premissas'!$B$11,ROUND('Fluxo de Caixa'!$C37*(1+'Premissas'!$B$12),0)))</f>
        <v/>
      </c>
      <c r="D38" s="50">
        <f>IF('Fluxo de Caixa'!$B38="","",'Premissas'!$B$10)</f>
        <v/>
      </c>
      <c r="E38" s="50">
        <f>IF('Fluxo de Caixa'!$B38="","",'Fluxo de Caixa'!$C38*'Fluxo de Caixa'!$D38)</f>
        <v/>
      </c>
      <c r="F38" s="50">
        <f>IF('Fluxo de Caixa'!$B38="","",'Fluxo de Caixa'!$C38*'Premissas'!$B$13)</f>
        <v/>
      </c>
      <c r="G38" s="50">
        <f>IF('Fluxo de Caixa'!$B38="","",'Premissas'!$B$14)</f>
        <v/>
      </c>
      <c r="H38" s="44" t="n"/>
      <c r="I38" s="50">
        <f>IF('Fluxo de Caixa'!$B38="","",'Fluxo de Caixa'!$E38*'Premissas'!$B$16)</f>
        <v/>
      </c>
      <c r="J38" s="50">
        <f>IF('Fluxo de Caixa'!$B38="","",'Fluxo de Caixa'!$E38-'Fluxo de Caixa'!$F38-'Fluxo de Caixa'!$G38-'Fluxo de Caixa'!$H38-'Fluxo de Caixa'!$I38)</f>
        <v/>
      </c>
      <c r="K38" s="50">
        <f>IF('Fluxo de Caixa'!$B38="","",IF('Fluxo de Caixa'!$A38=1,-SUM('Investimentos'!$H$3:$H$102),0))</f>
        <v/>
      </c>
      <c r="L38" s="50">
        <f>IF('Fluxo de Caixa'!$B38="","",'Fluxo de Caixa'!$J38+'Fluxo de Caixa'!$K38)</f>
        <v/>
      </c>
      <c r="M38" s="50">
        <f>IF('Fluxo de Caixa'!$B38="","",SUM('Fluxo de Caixa'!$L$3:'Fluxo de Caixa'!$L38))</f>
        <v/>
      </c>
      <c r="N38" s="56">
        <f>IF('Fluxo de Caixa'!$B38="","",IFERROR('Fluxo de Caixa'!$L38/'Fluxo de Caixa'!$E38,0))</f>
        <v/>
      </c>
      <c r="O38" s="10">
        <f>IF('Fluxo de Caixa'!$B38="","",IF('Fluxo de Caixa'!$L38&gt;=0,"Positivo","Atenção"))</f>
        <v/>
      </c>
      <c r="P38" s="16" t="n"/>
      <c r="Q38" s="10">
        <f>IF('Fluxo de Caixa'!$P38="","",IFERROR(VLOOKUP('Fluxo de Caixa'!$P38,'Premissas'!$E$5:$G$8,2,FALSE),""))</f>
        <v/>
      </c>
      <c r="R38" s="10">
        <f>IF('Fluxo de Caixa'!$P38="","",IFERROR(VLOOKUP('Fluxo de Caixa'!$P38,'Premissas'!$E$5:$G$8,3,FALSE),""))</f>
        <v/>
      </c>
      <c r="S38" s="10">
        <f>IF('Fluxo de Caixa'!$B38="","",IF('Fluxo de Caixa'!$M38&gt;=0,1,0))</f>
        <v/>
      </c>
    </row>
    <row r="39">
      <c r="A39" s="8">
        <f>IF('Fluxo de Caixa'!$B39="","",'Fluxo de Caixa'!$A38+1)</f>
        <v/>
      </c>
      <c r="B39" s="48" t="n"/>
      <c r="C39" s="53">
        <f>IF('Fluxo de Caixa'!$B39="","",IF('Fluxo de Caixa'!$C38="",'Premissas'!$B$11,ROUND('Fluxo de Caixa'!$C38*(1+'Premissas'!$B$12),0)))</f>
        <v/>
      </c>
      <c r="D39" s="47">
        <f>IF('Fluxo de Caixa'!$B39="","",'Premissas'!$B$10)</f>
        <v/>
      </c>
      <c r="E39" s="47">
        <f>IF('Fluxo de Caixa'!$B39="","",'Fluxo de Caixa'!$C39*'Fluxo de Caixa'!$D39)</f>
        <v/>
      </c>
      <c r="F39" s="47">
        <f>IF('Fluxo de Caixa'!$B39="","",'Fluxo de Caixa'!$C39*'Premissas'!$B$13)</f>
        <v/>
      </c>
      <c r="G39" s="47">
        <f>IF('Fluxo de Caixa'!$B39="","",'Premissas'!$B$14)</f>
        <v/>
      </c>
      <c r="H39" s="44" t="n"/>
      <c r="I39" s="47">
        <f>IF('Fluxo de Caixa'!$B39="","",'Fluxo de Caixa'!$E39*'Premissas'!$B$16)</f>
        <v/>
      </c>
      <c r="J39" s="47">
        <f>IF('Fluxo de Caixa'!$B39="","",'Fluxo de Caixa'!$E39-'Fluxo de Caixa'!$F39-'Fluxo de Caixa'!$G39-'Fluxo de Caixa'!$H39-'Fluxo de Caixa'!$I39)</f>
        <v/>
      </c>
      <c r="K39" s="47">
        <f>IF('Fluxo de Caixa'!$B39="","",IF('Fluxo de Caixa'!$A39=1,-SUM('Investimentos'!$H$3:$H$102),0))</f>
        <v/>
      </c>
      <c r="L39" s="47">
        <f>IF('Fluxo de Caixa'!$B39="","",'Fluxo de Caixa'!$J39+'Fluxo de Caixa'!$K39)</f>
        <v/>
      </c>
      <c r="M39" s="47">
        <f>IF('Fluxo de Caixa'!$B39="","",SUM('Fluxo de Caixa'!$L$3:'Fluxo de Caixa'!$L39))</f>
        <v/>
      </c>
      <c r="N39" s="54">
        <f>IF('Fluxo de Caixa'!$B39="","",IFERROR('Fluxo de Caixa'!$L39/'Fluxo de Caixa'!$E39,0))</f>
        <v/>
      </c>
      <c r="O39" s="8">
        <f>IF('Fluxo de Caixa'!$B39="","",IF('Fluxo de Caixa'!$L39&gt;=0,"Positivo","Atenção"))</f>
        <v/>
      </c>
      <c r="P39" s="16" t="n"/>
      <c r="Q39" s="8">
        <f>IF('Fluxo de Caixa'!$P39="","",IFERROR(VLOOKUP('Fluxo de Caixa'!$P39,'Premissas'!$E$5:$G$8,2,FALSE),""))</f>
        <v/>
      </c>
      <c r="R39" s="8">
        <f>IF('Fluxo de Caixa'!$P39="","",IFERROR(VLOOKUP('Fluxo de Caixa'!$P39,'Premissas'!$E$5:$G$8,3,FALSE),""))</f>
        <v/>
      </c>
      <c r="S39" s="8">
        <f>IF('Fluxo de Caixa'!$B39="","",IF('Fluxo de Caixa'!$M39&gt;=0,1,0))</f>
        <v/>
      </c>
    </row>
    <row r="40">
      <c r="A40" s="10">
        <f>IF('Fluxo de Caixa'!$B40="","",'Fluxo de Caixa'!$A39+1)</f>
        <v/>
      </c>
      <c r="B40" s="48" t="n"/>
      <c r="C40" s="55">
        <f>IF('Fluxo de Caixa'!$B40="","",IF('Fluxo de Caixa'!$C39="",'Premissas'!$B$11,ROUND('Fluxo de Caixa'!$C39*(1+'Premissas'!$B$12),0)))</f>
        <v/>
      </c>
      <c r="D40" s="50">
        <f>IF('Fluxo de Caixa'!$B40="","",'Premissas'!$B$10)</f>
        <v/>
      </c>
      <c r="E40" s="50">
        <f>IF('Fluxo de Caixa'!$B40="","",'Fluxo de Caixa'!$C40*'Fluxo de Caixa'!$D40)</f>
        <v/>
      </c>
      <c r="F40" s="50">
        <f>IF('Fluxo de Caixa'!$B40="","",'Fluxo de Caixa'!$C40*'Premissas'!$B$13)</f>
        <v/>
      </c>
      <c r="G40" s="50">
        <f>IF('Fluxo de Caixa'!$B40="","",'Premissas'!$B$14)</f>
        <v/>
      </c>
      <c r="H40" s="44" t="n"/>
      <c r="I40" s="50">
        <f>IF('Fluxo de Caixa'!$B40="","",'Fluxo de Caixa'!$E40*'Premissas'!$B$16)</f>
        <v/>
      </c>
      <c r="J40" s="50">
        <f>IF('Fluxo de Caixa'!$B40="","",'Fluxo de Caixa'!$E40-'Fluxo de Caixa'!$F40-'Fluxo de Caixa'!$G40-'Fluxo de Caixa'!$H40-'Fluxo de Caixa'!$I40)</f>
        <v/>
      </c>
      <c r="K40" s="50">
        <f>IF('Fluxo de Caixa'!$B40="","",IF('Fluxo de Caixa'!$A40=1,-SUM('Investimentos'!$H$3:$H$102),0))</f>
        <v/>
      </c>
      <c r="L40" s="50">
        <f>IF('Fluxo de Caixa'!$B40="","",'Fluxo de Caixa'!$J40+'Fluxo de Caixa'!$K40)</f>
        <v/>
      </c>
      <c r="M40" s="50">
        <f>IF('Fluxo de Caixa'!$B40="","",SUM('Fluxo de Caixa'!$L$3:'Fluxo de Caixa'!$L40))</f>
        <v/>
      </c>
      <c r="N40" s="56">
        <f>IF('Fluxo de Caixa'!$B40="","",IFERROR('Fluxo de Caixa'!$L40/'Fluxo de Caixa'!$E40,0))</f>
        <v/>
      </c>
      <c r="O40" s="10">
        <f>IF('Fluxo de Caixa'!$B40="","",IF('Fluxo de Caixa'!$L40&gt;=0,"Positivo","Atenção"))</f>
        <v/>
      </c>
      <c r="P40" s="16" t="n"/>
      <c r="Q40" s="10">
        <f>IF('Fluxo de Caixa'!$P40="","",IFERROR(VLOOKUP('Fluxo de Caixa'!$P40,'Premissas'!$E$5:$G$8,2,FALSE),""))</f>
        <v/>
      </c>
      <c r="R40" s="10">
        <f>IF('Fluxo de Caixa'!$P40="","",IFERROR(VLOOKUP('Fluxo de Caixa'!$P40,'Premissas'!$E$5:$G$8,3,FALSE),""))</f>
        <v/>
      </c>
      <c r="S40" s="10">
        <f>IF('Fluxo de Caixa'!$B40="","",IF('Fluxo de Caixa'!$M40&gt;=0,1,0))</f>
        <v/>
      </c>
    </row>
    <row r="41">
      <c r="A41" s="8">
        <f>IF('Fluxo de Caixa'!$B41="","",'Fluxo de Caixa'!$A40+1)</f>
        <v/>
      </c>
      <c r="B41" s="48" t="n"/>
      <c r="C41" s="53">
        <f>IF('Fluxo de Caixa'!$B41="","",IF('Fluxo de Caixa'!$C40="",'Premissas'!$B$11,ROUND('Fluxo de Caixa'!$C40*(1+'Premissas'!$B$12),0)))</f>
        <v/>
      </c>
      <c r="D41" s="47">
        <f>IF('Fluxo de Caixa'!$B41="","",'Premissas'!$B$10)</f>
        <v/>
      </c>
      <c r="E41" s="47">
        <f>IF('Fluxo de Caixa'!$B41="","",'Fluxo de Caixa'!$C41*'Fluxo de Caixa'!$D41)</f>
        <v/>
      </c>
      <c r="F41" s="47">
        <f>IF('Fluxo de Caixa'!$B41="","",'Fluxo de Caixa'!$C41*'Premissas'!$B$13)</f>
        <v/>
      </c>
      <c r="G41" s="47">
        <f>IF('Fluxo de Caixa'!$B41="","",'Premissas'!$B$14)</f>
        <v/>
      </c>
      <c r="H41" s="44" t="n"/>
      <c r="I41" s="47">
        <f>IF('Fluxo de Caixa'!$B41="","",'Fluxo de Caixa'!$E41*'Premissas'!$B$16)</f>
        <v/>
      </c>
      <c r="J41" s="47">
        <f>IF('Fluxo de Caixa'!$B41="","",'Fluxo de Caixa'!$E41-'Fluxo de Caixa'!$F41-'Fluxo de Caixa'!$G41-'Fluxo de Caixa'!$H41-'Fluxo de Caixa'!$I41)</f>
        <v/>
      </c>
      <c r="K41" s="47">
        <f>IF('Fluxo de Caixa'!$B41="","",IF('Fluxo de Caixa'!$A41=1,-SUM('Investimentos'!$H$3:$H$102),0))</f>
        <v/>
      </c>
      <c r="L41" s="47">
        <f>IF('Fluxo de Caixa'!$B41="","",'Fluxo de Caixa'!$J41+'Fluxo de Caixa'!$K41)</f>
        <v/>
      </c>
      <c r="M41" s="47">
        <f>IF('Fluxo de Caixa'!$B41="","",SUM('Fluxo de Caixa'!$L$3:'Fluxo de Caixa'!$L41))</f>
        <v/>
      </c>
      <c r="N41" s="54">
        <f>IF('Fluxo de Caixa'!$B41="","",IFERROR('Fluxo de Caixa'!$L41/'Fluxo de Caixa'!$E41,0))</f>
        <v/>
      </c>
      <c r="O41" s="8">
        <f>IF('Fluxo de Caixa'!$B41="","",IF('Fluxo de Caixa'!$L41&gt;=0,"Positivo","Atenção"))</f>
        <v/>
      </c>
      <c r="P41" s="16" t="n"/>
      <c r="Q41" s="8">
        <f>IF('Fluxo de Caixa'!$P41="","",IFERROR(VLOOKUP('Fluxo de Caixa'!$P41,'Premissas'!$E$5:$G$8,2,FALSE),""))</f>
        <v/>
      </c>
      <c r="R41" s="8">
        <f>IF('Fluxo de Caixa'!$P41="","",IFERROR(VLOOKUP('Fluxo de Caixa'!$P41,'Premissas'!$E$5:$G$8,3,FALSE),""))</f>
        <v/>
      </c>
      <c r="S41" s="8">
        <f>IF('Fluxo de Caixa'!$B41="","",IF('Fluxo de Caixa'!$M41&gt;=0,1,0))</f>
        <v/>
      </c>
    </row>
    <row r="42">
      <c r="A42" s="10">
        <f>IF('Fluxo de Caixa'!$B42="","",'Fluxo de Caixa'!$A41+1)</f>
        <v/>
      </c>
      <c r="B42" s="48" t="n"/>
      <c r="C42" s="55">
        <f>IF('Fluxo de Caixa'!$B42="","",IF('Fluxo de Caixa'!$C41="",'Premissas'!$B$11,ROUND('Fluxo de Caixa'!$C41*(1+'Premissas'!$B$12),0)))</f>
        <v/>
      </c>
      <c r="D42" s="50">
        <f>IF('Fluxo de Caixa'!$B42="","",'Premissas'!$B$10)</f>
        <v/>
      </c>
      <c r="E42" s="50">
        <f>IF('Fluxo de Caixa'!$B42="","",'Fluxo de Caixa'!$C42*'Fluxo de Caixa'!$D42)</f>
        <v/>
      </c>
      <c r="F42" s="50">
        <f>IF('Fluxo de Caixa'!$B42="","",'Fluxo de Caixa'!$C42*'Premissas'!$B$13)</f>
        <v/>
      </c>
      <c r="G42" s="50">
        <f>IF('Fluxo de Caixa'!$B42="","",'Premissas'!$B$14)</f>
        <v/>
      </c>
      <c r="H42" s="44" t="n"/>
      <c r="I42" s="50">
        <f>IF('Fluxo de Caixa'!$B42="","",'Fluxo de Caixa'!$E42*'Premissas'!$B$16)</f>
        <v/>
      </c>
      <c r="J42" s="50">
        <f>IF('Fluxo de Caixa'!$B42="","",'Fluxo de Caixa'!$E42-'Fluxo de Caixa'!$F42-'Fluxo de Caixa'!$G42-'Fluxo de Caixa'!$H42-'Fluxo de Caixa'!$I42)</f>
        <v/>
      </c>
      <c r="K42" s="50">
        <f>IF('Fluxo de Caixa'!$B42="","",IF('Fluxo de Caixa'!$A42=1,-SUM('Investimentos'!$H$3:$H$102),0))</f>
        <v/>
      </c>
      <c r="L42" s="50">
        <f>IF('Fluxo de Caixa'!$B42="","",'Fluxo de Caixa'!$J42+'Fluxo de Caixa'!$K42)</f>
        <v/>
      </c>
      <c r="M42" s="50">
        <f>IF('Fluxo de Caixa'!$B42="","",SUM('Fluxo de Caixa'!$L$3:'Fluxo de Caixa'!$L42))</f>
        <v/>
      </c>
      <c r="N42" s="56">
        <f>IF('Fluxo de Caixa'!$B42="","",IFERROR('Fluxo de Caixa'!$L42/'Fluxo de Caixa'!$E42,0))</f>
        <v/>
      </c>
      <c r="O42" s="10">
        <f>IF('Fluxo de Caixa'!$B42="","",IF('Fluxo de Caixa'!$L42&gt;=0,"Positivo","Atenção"))</f>
        <v/>
      </c>
      <c r="P42" s="16" t="n"/>
      <c r="Q42" s="10">
        <f>IF('Fluxo de Caixa'!$P42="","",IFERROR(VLOOKUP('Fluxo de Caixa'!$P42,'Premissas'!$E$5:$G$8,2,FALSE),""))</f>
        <v/>
      </c>
      <c r="R42" s="10">
        <f>IF('Fluxo de Caixa'!$P42="","",IFERROR(VLOOKUP('Fluxo de Caixa'!$P42,'Premissas'!$E$5:$G$8,3,FALSE),""))</f>
        <v/>
      </c>
      <c r="S42" s="10">
        <f>IF('Fluxo de Caixa'!$B42="","",IF('Fluxo de Caixa'!$M42&gt;=0,1,0))</f>
        <v/>
      </c>
    </row>
    <row r="43">
      <c r="A43" s="8">
        <f>IF('Fluxo de Caixa'!$B43="","",'Fluxo de Caixa'!$A42+1)</f>
        <v/>
      </c>
      <c r="B43" s="48" t="n"/>
      <c r="C43" s="53">
        <f>IF('Fluxo de Caixa'!$B43="","",IF('Fluxo de Caixa'!$C42="",'Premissas'!$B$11,ROUND('Fluxo de Caixa'!$C42*(1+'Premissas'!$B$12),0)))</f>
        <v/>
      </c>
      <c r="D43" s="47">
        <f>IF('Fluxo de Caixa'!$B43="","",'Premissas'!$B$10)</f>
        <v/>
      </c>
      <c r="E43" s="47">
        <f>IF('Fluxo de Caixa'!$B43="","",'Fluxo de Caixa'!$C43*'Fluxo de Caixa'!$D43)</f>
        <v/>
      </c>
      <c r="F43" s="47">
        <f>IF('Fluxo de Caixa'!$B43="","",'Fluxo de Caixa'!$C43*'Premissas'!$B$13)</f>
        <v/>
      </c>
      <c r="G43" s="47">
        <f>IF('Fluxo de Caixa'!$B43="","",'Premissas'!$B$14)</f>
        <v/>
      </c>
      <c r="H43" s="44" t="n"/>
      <c r="I43" s="47">
        <f>IF('Fluxo de Caixa'!$B43="","",'Fluxo de Caixa'!$E43*'Premissas'!$B$16)</f>
        <v/>
      </c>
      <c r="J43" s="47">
        <f>IF('Fluxo de Caixa'!$B43="","",'Fluxo de Caixa'!$E43-'Fluxo de Caixa'!$F43-'Fluxo de Caixa'!$G43-'Fluxo de Caixa'!$H43-'Fluxo de Caixa'!$I43)</f>
        <v/>
      </c>
      <c r="K43" s="47">
        <f>IF('Fluxo de Caixa'!$B43="","",IF('Fluxo de Caixa'!$A43=1,-SUM('Investimentos'!$H$3:$H$102),0))</f>
        <v/>
      </c>
      <c r="L43" s="47">
        <f>IF('Fluxo de Caixa'!$B43="","",'Fluxo de Caixa'!$J43+'Fluxo de Caixa'!$K43)</f>
        <v/>
      </c>
      <c r="M43" s="47">
        <f>IF('Fluxo de Caixa'!$B43="","",SUM('Fluxo de Caixa'!$L$3:'Fluxo de Caixa'!$L43))</f>
        <v/>
      </c>
      <c r="N43" s="54">
        <f>IF('Fluxo de Caixa'!$B43="","",IFERROR('Fluxo de Caixa'!$L43/'Fluxo de Caixa'!$E43,0))</f>
        <v/>
      </c>
      <c r="O43" s="8">
        <f>IF('Fluxo de Caixa'!$B43="","",IF('Fluxo de Caixa'!$L43&gt;=0,"Positivo","Atenção"))</f>
        <v/>
      </c>
      <c r="P43" s="16" t="n"/>
      <c r="Q43" s="8">
        <f>IF('Fluxo de Caixa'!$P43="","",IFERROR(VLOOKUP('Fluxo de Caixa'!$P43,'Premissas'!$E$5:$G$8,2,FALSE),""))</f>
        <v/>
      </c>
      <c r="R43" s="8">
        <f>IF('Fluxo de Caixa'!$P43="","",IFERROR(VLOOKUP('Fluxo de Caixa'!$P43,'Premissas'!$E$5:$G$8,3,FALSE),""))</f>
        <v/>
      </c>
      <c r="S43" s="8">
        <f>IF('Fluxo de Caixa'!$B43="","",IF('Fluxo de Caixa'!$M43&gt;=0,1,0))</f>
        <v/>
      </c>
    </row>
    <row r="44">
      <c r="A44" s="10">
        <f>IF('Fluxo de Caixa'!$B44="","",'Fluxo de Caixa'!$A43+1)</f>
        <v/>
      </c>
      <c r="B44" s="48" t="n"/>
      <c r="C44" s="55">
        <f>IF('Fluxo de Caixa'!$B44="","",IF('Fluxo de Caixa'!$C43="",'Premissas'!$B$11,ROUND('Fluxo de Caixa'!$C43*(1+'Premissas'!$B$12),0)))</f>
        <v/>
      </c>
      <c r="D44" s="50">
        <f>IF('Fluxo de Caixa'!$B44="","",'Premissas'!$B$10)</f>
        <v/>
      </c>
      <c r="E44" s="50">
        <f>IF('Fluxo de Caixa'!$B44="","",'Fluxo de Caixa'!$C44*'Fluxo de Caixa'!$D44)</f>
        <v/>
      </c>
      <c r="F44" s="50">
        <f>IF('Fluxo de Caixa'!$B44="","",'Fluxo de Caixa'!$C44*'Premissas'!$B$13)</f>
        <v/>
      </c>
      <c r="G44" s="50">
        <f>IF('Fluxo de Caixa'!$B44="","",'Premissas'!$B$14)</f>
        <v/>
      </c>
      <c r="H44" s="44" t="n"/>
      <c r="I44" s="50">
        <f>IF('Fluxo de Caixa'!$B44="","",'Fluxo de Caixa'!$E44*'Premissas'!$B$16)</f>
        <v/>
      </c>
      <c r="J44" s="50">
        <f>IF('Fluxo de Caixa'!$B44="","",'Fluxo de Caixa'!$E44-'Fluxo de Caixa'!$F44-'Fluxo de Caixa'!$G44-'Fluxo de Caixa'!$H44-'Fluxo de Caixa'!$I44)</f>
        <v/>
      </c>
      <c r="K44" s="50">
        <f>IF('Fluxo de Caixa'!$B44="","",IF('Fluxo de Caixa'!$A44=1,-SUM('Investimentos'!$H$3:$H$102),0))</f>
        <v/>
      </c>
      <c r="L44" s="50">
        <f>IF('Fluxo de Caixa'!$B44="","",'Fluxo de Caixa'!$J44+'Fluxo de Caixa'!$K44)</f>
        <v/>
      </c>
      <c r="M44" s="50">
        <f>IF('Fluxo de Caixa'!$B44="","",SUM('Fluxo de Caixa'!$L$3:'Fluxo de Caixa'!$L44))</f>
        <v/>
      </c>
      <c r="N44" s="56">
        <f>IF('Fluxo de Caixa'!$B44="","",IFERROR('Fluxo de Caixa'!$L44/'Fluxo de Caixa'!$E44,0))</f>
        <v/>
      </c>
      <c r="O44" s="10">
        <f>IF('Fluxo de Caixa'!$B44="","",IF('Fluxo de Caixa'!$L44&gt;=0,"Positivo","Atenção"))</f>
        <v/>
      </c>
      <c r="P44" s="16" t="n"/>
      <c r="Q44" s="10">
        <f>IF('Fluxo de Caixa'!$P44="","",IFERROR(VLOOKUP('Fluxo de Caixa'!$P44,'Premissas'!$E$5:$G$8,2,FALSE),""))</f>
        <v/>
      </c>
      <c r="R44" s="10">
        <f>IF('Fluxo de Caixa'!$P44="","",IFERROR(VLOOKUP('Fluxo de Caixa'!$P44,'Premissas'!$E$5:$G$8,3,FALSE),""))</f>
        <v/>
      </c>
      <c r="S44" s="10">
        <f>IF('Fluxo de Caixa'!$B44="","",IF('Fluxo de Caixa'!$M44&gt;=0,1,0))</f>
        <v/>
      </c>
    </row>
    <row r="45">
      <c r="A45" s="8">
        <f>IF('Fluxo de Caixa'!$B45="","",'Fluxo de Caixa'!$A44+1)</f>
        <v/>
      </c>
      <c r="B45" s="48" t="n"/>
      <c r="C45" s="53">
        <f>IF('Fluxo de Caixa'!$B45="","",IF('Fluxo de Caixa'!$C44="",'Premissas'!$B$11,ROUND('Fluxo de Caixa'!$C44*(1+'Premissas'!$B$12),0)))</f>
        <v/>
      </c>
      <c r="D45" s="47">
        <f>IF('Fluxo de Caixa'!$B45="","",'Premissas'!$B$10)</f>
        <v/>
      </c>
      <c r="E45" s="47">
        <f>IF('Fluxo de Caixa'!$B45="","",'Fluxo de Caixa'!$C45*'Fluxo de Caixa'!$D45)</f>
        <v/>
      </c>
      <c r="F45" s="47">
        <f>IF('Fluxo de Caixa'!$B45="","",'Fluxo de Caixa'!$C45*'Premissas'!$B$13)</f>
        <v/>
      </c>
      <c r="G45" s="47">
        <f>IF('Fluxo de Caixa'!$B45="","",'Premissas'!$B$14)</f>
        <v/>
      </c>
      <c r="H45" s="44" t="n"/>
      <c r="I45" s="47">
        <f>IF('Fluxo de Caixa'!$B45="","",'Fluxo de Caixa'!$E45*'Premissas'!$B$16)</f>
        <v/>
      </c>
      <c r="J45" s="47">
        <f>IF('Fluxo de Caixa'!$B45="","",'Fluxo de Caixa'!$E45-'Fluxo de Caixa'!$F45-'Fluxo de Caixa'!$G45-'Fluxo de Caixa'!$H45-'Fluxo de Caixa'!$I45)</f>
        <v/>
      </c>
      <c r="K45" s="47">
        <f>IF('Fluxo de Caixa'!$B45="","",IF('Fluxo de Caixa'!$A45=1,-SUM('Investimentos'!$H$3:$H$102),0))</f>
        <v/>
      </c>
      <c r="L45" s="47">
        <f>IF('Fluxo de Caixa'!$B45="","",'Fluxo de Caixa'!$J45+'Fluxo de Caixa'!$K45)</f>
        <v/>
      </c>
      <c r="M45" s="47">
        <f>IF('Fluxo de Caixa'!$B45="","",SUM('Fluxo de Caixa'!$L$3:'Fluxo de Caixa'!$L45))</f>
        <v/>
      </c>
      <c r="N45" s="54">
        <f>IF('Fluxo de Caixa'!$B45="","",IFERROR('Fluxo de Caixa'!$L45/'Fluxo de Caixa'!$E45,0))</f>
        <v/>
      </c>
      <c r="O45" s="8">
        <f>IF('Fluxo de Caixa'!$B45="","",IF('Fluxo de Caixa'!$L45&gt;=0,"Positivo","Atenção"))</f>
        <v/>
      </c>
      <c r="P45" s="16" t="n"/>
      <c r="Q45" s="8">
        <f>IF('Fluxo de Caixa'!$P45="","",IFERROR(VLOOKUP('Fluxo de Caixa'!$P45,'Premissas'!$E$5:$G$8,2,FALSE),""))</f>
        <v/>
      </c>
      <c r="R45" s="8">
        <f>IF('Fluxo de Caixa'!$P45="","",IFERROR(VLOOKUP('Fluxo de Caixa'!$P45,'Premissas'!$E$5:$G$8,3,FALSE),""))</f>
        <v/>
      </c>
      <c r="S45" s="8">
        <f>IF('Fluxo de Caixa'!$B45="","",IF('Fluxo de Caixa'!$M45&gt;=0,1,0))</f>
        <v/>
      </c>
    </row>
    <row r="46">
      <c r="A46" s="10">
        <f>IF('Fluxo de Caixa'!$B46="","",'Fluxo de Caixa'!$A45+1)</f>
        <v/>
      </c>
      <c r="B46" s="48" t="n"/>
      <c r="C46" s="55">
        <f>IF('Fluxo de Caixa'!$B46="","",IF('Fluxo de Caixa'!$C45="",'Premissas'!$B$11,ROUND('Fluxo de Caixa'!$C45*(1+'Premissas'!$B$12),0)))</f>
        <v/>
      </c>
      <c r="D46" s="50">
        <f>IF('Fluxo de Caixa'!$B46="","",'Premissas'!$B$10)</f>
        <v/>
      </c>
      <c r="E46" s="50">
        <f>IF('Fluxo de Caixa'!$B46="","",'Fluxo de Caixa'!$C46*'Fluxo de Caixa'!$D46)</f>
        <v/>
      </c>
      <c r="F46" s="50">
        <f>IF('Fluxo de Caixa'!$B46="","",'Fluxo de Caixa'!$C46*'Premissas'!$B$13)</f>
        <v/>
      </c>
      <c r="G46" s="50">
        <f>IF('Fluxo de Caixa'!$B46="","",'Premissas'!$B$14)</f>
        <v/>
      </c>
      <c r="H46" s="44" t="n"/>
      <c r="I46" s="50">
        <f>IF('Fluxo de Caixa'!$B46="","",'Fluxo de Caixa'!$E46*'Premissas'!$B$16)</f>
        <v/>
      </c>
      <c r="J46" s="50">
        <f>IF('Fluxo de Caixa'!$B46="","",'Fluxo de Caixa'!$E46-'Fluxo de Caixa'!$F46-'Fluxo de Caixa'!$G46-'Fluxo de Caixa'!$H46-'Fluxo de Caixa'!$I46)</f>
        <v/>
      </c>
      <c r="K46" s="50">
        <f>IF('Fluxo de Caixa'!$B46="","",IF('Fluxo de Caixa'!$A46=1,-SUM('Investimentos'!$H$3:$H$102),0))</f>
        <v/>
      </c>
      <c r="L46" s="50">
        <f>IF('Fluxo de Caixa'!$B46="","",'Fluxo de Caixa'!$J46+'Fluxo de Caixa'!$K46)</f>
        <v/>
      </c>
      <c r="M46" s="50">
        <f>IF('Fluxo de Caixa'!$B46="","",SUM('Fluxo de Caixa'!$L$3:'Fluxo de Caixa'!$L46))</f>
        <v/>
      </c>
      <c r="N46" s="56">
        <f>IF('Fluxo de Caixa'!$B46="","",IFERROR('Fluxo de Caixa'!$L46/'Fluxo de Caixa'!$E46,0))</f>
        <v/>
      </c>
      <c r="O46" s="10">
        <f>IF('Fluxo de Caixa'!$B46="","",IF('Fluxo de Caixa'!$L46&gt;=0,"Positivo","Atenção"))</f>
        <v/>
      </c>
      <c r="P46" s="16" t="n"/>
      <c r="Q46" s="10">
        <f>IF('Fluxo de Caixa'!$P46="","",IFERROR(VLOOKUP('Fluxo de Caixa'!$P46,'Premissas'!$E$5:$G$8,2,FALSE),""))</f>
        <v/>
      </c>
      <c r="R46" s="10">
        <f>IF('Fluxo de Caixa'!$P46="","",IFERROR(VLOOKUP('Fluxo de Caixa'!$P46,'Premissas'!$E$5:$G$8,3,FALSE),""))</f>
        <v/>
      </c>
      <c r="S46" s="10">
        <f>IF('Fluxo de Caixa'!$B46="","",IF('Fluxo de Caixa'!$M46&gt;=0,1,0))</f>
        <v/>
      </c>
    </row>
    <row r="47">
      <c r="A47" s="8">
        <f>IF('Fluxo de Caixa'!$B47="","",'Fluxo de Caixa'!$A46+1)</f>
        <v/>
      </c>
      <c r="B47" s="48" t="n"/>
      <c r="C47" s="53">
        <f>IF('Fluxo de Caixa'!$B47="","",IF('Fluxo de Caixa'!$C46="",'Premissas'!$B$11,ROUND('Fluxo de Caixa'!$C46*(1+'Premissas'!$B$12),0)))</f>
        <v/>
      </c>
      <c r="D47" s="47">
        <f>IF('Fluxo de Caixa'!$B47="","",'Premissas'!$B$10)</f>
        <v/>
      </c>
      <c r="E47" s="47">
        <f>IF('Fluxo de Caixa'!$B47="","",'Fluxo de Caixa'!$C47*'Fluxo de Caixa'!$D47)</f>
        <v/>
      </c>
      <c r="F47" s="47">
        <f>IF('Fluxo de Caixa'!$B47="","",'Fluxo de Caixa'!$C47*'Premissas'!$B$13)</f>
        <v/>
      </c>
      <c r="G47" s="47">
        <f>IF('Fluxo de Caixa'!$B47="","",'Premissas'!$B$14)</f>
        <v/>
      </c>
      <c r="H47" s="44" t="n"/>
      <c r="I47" s="47">
        <f>IF('Fluxo de Caixa'!$B47="","",'Fluxo de Caixa'!$E47*'Premissas'!$B$16)</f>
        <v/>
      </c>
      <c r="J47" s="47">
        <f>IF('Fluxo de Caixa'!$B47="","",'Fluxo de Caixa'!$E47-'Fluxo de Caixa'!$F47-'Fluxo de Caixa'!$G47-'Fluxo de Caixa'!$H47-'Fluxo de Caixa'!$I47)</f>
        <v/>
      </c>
      <c r="K47" s="47">
        <f>IF('Fluxo de Caixa'!$B47="","",IF('Fluxo de Caixa'!$A47=1,-SUM('Investimentos'!$H$3:$H$102),0))</f>
        <v/>
      </c>
      <c r="L47" s="47">
        <f>IF('Fluxo de Caixa'!$B47="","",'Fluxo de Caixa'!$J47+'Fluxo de Caixa'!$K47)</f>
        <v/>
      </c>
      <c r="M47" s="47">
        <f>IF('Fluxo de Caixa'!$B47="","",SUM('Fluxo de Caixa'!$L$3:'Fluxo de Caixa'!$L47))</f>
        <v/>
      </c>
      <c r="N47" s="54">
        <f>IF('Fluxo de Caixa'!$B47="","",IFERROR('Fluxo de Caixa'!$L47/'Fluxo de Caixa'!$E47,0))</f>
        <v/>
      </c>
      <c r="O47" s="8">
        <f>IF('Fluxo de Caixa'!$B47="","",IF('Fluxo de Caixa'!$L47&gt;=0,"Positivo","Atenção"))</f>
        <v/>
      </c>
      <c r="P47" s="16" t="n"/>
      <c r="Q47" s="8">
        <f>IF('Fluxo de Caixa'!$P47="","",IFERROR(VLOOKUP('Fluxo de Caixa'!$P47,'Premissas'!$E$5:$G$8,2,FALSE),""))</f>
        <v/>
      </c>
      <c r="R47" s="8">
        <f>IF('Fluxo de Caixa'!$P47="","",IFERROR(VLOOKUP('Fluxo de Caixa'!$P47,'Premissas'!$E$5:$G$8,3,FALSE),""))</f>
        <v/>
      </c>
      <c r="S47" s="8">
        <f>IF('Fluxo de Caixa'!$B47="","",IF('Fluxo de Caixa'!$M47&gt;=0,1,0))</f>
        <v/>
      </c>
    </row>
    <row r="48">
      <c r="A48" s="10">
        <f>IF('Fluxo de Caixa'!$B48="","",'Fluxo de Caixa'!$A47+1)</f>
        <v/>
      </c>
      <c r="B48" s="48" t="n"/>
      <c r="C48" s="55">
        <f>IF('Fluxo de Caixa'!$B48="","",IF('Fluxo de Caixa'!$C47="",'Premissas'!$B$11,ROUND('Fluxo de Caixa'!$C47*(1+'Premissas'!$B$12),0)))</f>
        <v/>
      </c>
      <c r="D48" s="50">
        <f>IF('Fluxo de Caixa'!$B48="","",'Premissas'!$B$10)</f>
        <v/>
      </c>
      <c r="E48" s="50">
        <f>IF('Fluxo de Caixa'!$B48="","",'Fluxo de Caixa'!$C48*'Fluxo de Caixa'!$D48)</f>
        <v/>
      </c>
      <c r="F48" s="50">
        <f>IF('Fluxo de Caixa'!$B48="","",'Fluxo de Caixa'!$C48*'Premissas'!$B$13)</f>
        <v/>
      </c>
      <c r="G48" s="50">
        <f>IF('Fluxo de Caixa'!$B48="","",'Premissas'!$B$14)</f>
        <v/>
      </c>
      <c r="H48" s="44" t="n"/>
      <c r="I48" s="50">
        <f>IF('Fluxo de Caixa'!$B48="","",'Fluxo de Caixa'!$E48*'Premissas'!$B$16)</f>
        <v/>
      </c>
      <c r="J48" s="50">
        <f>IF('Fluxo de Caixa'!$B48="","",'Fluxo de Caixa'!$E48-'Fluxo de Caixa'!$F48-'Fluxo de Caixa'!$G48-'Fluxo de Caixa'!$H48-'Fluxo de Caixa'!$I48)</f>
        <v/>
      </c>
      <c r="K48" s="50">
        <f>IF('Fluxo de Caixa'!$B48="","",IF('Fluxo de Caixa'!$A48=1,-SUM('Investimentos'!$H$3:$H$102),0))</f>
        <v/>
      </c>
      <c r="L48" s="50">
        <f>IF('Fluxo de Caixa'!$B48="","",'Fluxo de Caixa'!$J48+'Fluxo de Caixa'!$K48)</f>
        <v/>
      </c>
      <c r="M48" s="50">
        <f>IF('Fluxo de Caixa'!$B48="","",SUM('Fluxo de Caixa'!$L$3:'Fluxo de Caixa'!$L48))</f>
        <v/>
      </c>
      <c r="N48" s="56">
        <f>IF('Fluxo de Caixa'!$B48="","",IFERROR('Fluxo de Caixa'!$L48/'Fluxo de Caixa'!$E48,0))</f>
        <v/>
      </c>
      <c r="O48" s="10">
        <f>IF('Fluxo de Caixa'!$B48="","",IF('Fluxo de Caixa'!$L48&gt;=0,"Positivo","Atenção"))</f>
        <v/>
      </c>
      <c r="P48" s="16" t="n"/>
      <c r="Q48" s="10">
        <f>IF('Fluxo de Caixa'!$P48="","",IFERROR(VLOOKUP('Fluxo de Caixa'!$P48,'Premissas'!$E$5:$G$8,2,FALSE),""))</f>
        <v/>
      </c>
      <c r="R48" s="10">
        <f>IF('Fluxo de Caixa'!$P48="","",IFERROR(VLOOKUP('Fluxo de Caixa'!$P48,'Premissas'!$E$5:$G$8,3,FALSE),""))</f>
        <v/>
      </c>
      <c r="S48" s="10">
        <f>IF('Fluxo de Caixa'!$B48="","",IF('Fluxo de Caixa'!$M48&gt;=0,1,0))</f>
        <v/>
      </c>
    </row>
    <row r="49">
      <c r="A49" s="8">
        <f>IF('Fluxo de Caixa'!$B49="","",'Fluxo de Caixa'!$A48+1)</f>
        <v/>
      </c>
      <c r="B49" s="48" t="n"/>
      <c r="C49" s="53">
        <f>IF('Fluxo de Caixa'!$B49="","",IF('Fluxo de Caixa'!$C48="",'Premissas'!$B$11,ROUND('Fluxo de Caixa'!$C48*(1+'Premissas'!$B$12),0)))</f>
        <v/>
      </c>
      <c r="D49" s="47">
        <f>IF('Fluxo de Caixa'!$B49="","",'Premissas'!$B$10)</f>
        <v/>
      </c>
      <c r="E49" s="47">
        <f>IF('Fluxo de Caixa'!$B49="","",'Fluxo de Caixa'!$C49*'Fluxo de Caixa'!$D49)</f>
        <v/>
      </c>
      <c r="F49" s="47">
        <f>IF('Fluxo de Caixa'!$B49="","",'Fluxo de Caixa'!$C49*'Premissas'!$B$13)</f>
        <v/>
      </c>
      <c r="G49" s="47">
        <f>IF('Fluxo de Caixa'!$B49="","",'Premissas'!$B$14)</f>
        <v/>
      </c>
      <c r="H49" s="44" t="n"/>
      <c r="I49" s="47">
        <f>IF('Fluxo de Caixa'!$B49="","",'Fluxo de Caixa'!$E49*'Premissas'!$B$16)</f>
        <v/>
      </c>
      <c r="J49" s="47">
        <f>IF('Fluxo de Caixa'!$B49="","",'Fluxo de Caixa'!$E49-'Fluxo de Caixa'!$F49-'Fluxo de Caixa'!$G49-'Fluxo de Caixa'!$H49-'Fluxo de Caixa'!$I49)</f>
        <v/>
      </c>
      <c r="K49" s="47">
        <f>IF('Fluxo de Caixa'!$B49="","",IF('Fluxo de Caixa'!$A49=1,-SUM('Investimentos'!$H$3:$H$102),0))</f>
        <v/>
      </c>
      <c r="L49" s="47">
        <f>IF('Fluxo de Caixa'!$B49="","",'Fluxo de Caixa'!$J49+'Fluxo de Caixa'!$K49)</f>
        <v/>
      </c>
      <c r="M49" s="47">
        <f>IF('Fluxo de Caixa'!$B49="","",SUM('Fluxo de Caixa'!$L$3:'Fluxo de Caixa'!$L49))</f>
        <v/>
      </c>
      <c r="N49" s="54">
        <f>IF('Fluxo de Caixa'!$B49="","",IFERROR('Fluxo de Caixa'!$L49/'Fluxo de Caixa'!$E49,0))</f>
        <v/>
      </c>
      <c r="O49" s="8">
        <f>IF('Fluxo de Caixa'!$B49="","",IF('Fluxo de Caixa'!$L49&gt;=0,"Positivo","Atenção"))</f>
        <v/>
      </c>
      <c r="P49" s="16" t="n"/>
      <c r="Q49" s="8">
        <f>IF('Fluxo de Caixa'!$P49="","",IFERROR(VLOOKUP('Fluxo de Caixa'!$P49,'Premissas'!$E$5:$G$8,2,FALSE),""))</f>
        <v/>
      </c>
      <c r="R49" s="8">
        <f>IF('Fluxo de Caixa'!$P49="","",IFERROR(VLOOKUP('Fluxo de Caixa'!$P49,'Premissas'!$E$5:$G$8,3,FALSE),""))</f>
        <v/>
      </c>
      <c r="S49" s="8">
        <f>IF('Fluxo de Caixa'!$B49="","",IF('Fluxo de Caixa'!$M49&gt;=0,1,0))</f>
        <v/>
      </c>
    </row>
    <row r="50">
      <c r="A50" s="10">
        <f>IF('Fluxo de Caixa'!$B50="","",'Fluxo de Caixa'!$A49+1)</f>
        <v/>
      </c>
      <c r="B50" s="48" t="n"/>
      <c r="C50" s="55">
        <f>IF('Fluxo de Caixa'!$B50="","",IF('Fluxo de Caixa'!$C49="",'Premissas'!$B$11,ROUND('Fluxo de Caixa'!$C49*(1+'Premissas'!$B$12),0)))</f>
        <v/>
      </c>
      <c r="D50" s="50">
        <f>IF('Fluxo de Caixa'!$B50="","",'Premissas'!$B$10)</f>
        <v/>
      </c>
      <c r="E50" s="50">
        <f>IF('Fluxo de Caixa'!$B50="","",'Fluxo de Caixa'!$C50*'Fluxo de Caixa'!$D50)</f>
        <v/>
      </c>
      <c r="F50" s="50">
        <f>IF('Fluxo de Caixa'!$B50="","",'Fluxo de Caixa'!$C50*'Premissas'!$B$13)</f>
        <v/>
      </c>
      <c r="G50" s="50">
        <f>IF('Fluxo de Caixa'!$B50="","",'Premissas'!$B$14)</f>
        <v/>
      </c>
      <c r="H50" s="44" t="n"/>
      <c r="I50" s="50">
        <f>IF('Fluxo de Caixa'!$B50="","",'Fluxo de Caixa'!$E50*'Premissas'!$B$16)</f>
        <v/>
      </c>
      <c r="J50" s="50">
        <f>IF('Fluxo de Caixa'!$B50="","",'Fluxo de Caixa'!$E50-'Fluxo de Caixa'!$F50-'Fluxo de Caixa'!$G50-'Fluxo de Caixa'!$H50-'Fluxo de Caixa'!$I50)</f>
        <v/>
      </c>
      <c r="K50" s="50">
        <f>IF('Fluxo de Caixa'!$B50="","",IF('Fluxo de Caixa'!$A50=1,-SUM('Investimentos'!$H$3:$H$102),0))</f>
        <v/>
      </c>
      <c r="L50" s="50">
        <f>IF('Fluxo de Caixa'!$B50="","",'Fluxo de Caixa'!$J50+'Fluxo de Caixa'!$K50)</f>
        <v/>
      </c>
      <c r="M50" s="50">
        <f>IF('Fluxo de Caixa'!$B50="","",SUM('Fluxo de Caixa'!$L$3:'Fluxo de Caixa'!$L50))</f>
        <v/>
      </c>
      <c r="N50" s="56">
        <f>IF('Fluxo de Caixa'!$B50="","",IFERROR('Fluxo de Caixa'!$L50/'Fluxo de Caixa'!$E50,0))</f>
        <v/>
      </c>
      <c r="O50" s="10">
        <f>IF('Fluxo de Caixa'!$B50="","",IF('Fluxo de Caixa'!$L50&gt;=0,"Positivo","Atenção"))</f>
        <v/>
      </c>
      <c r="P50" s="16" t="n"/>
      <c r="Q50" s="10">
        <f>IF('Fluxo de Caixa'!$P50="","",IFERROR(VLOOKUP('Fluxo de Caixa'!$P50,'Premissas'!$E$5:$G$8,2,FALSE),""))</f>
        <v/>
      </c>
      <c r="R50" s="10">
        <f>IF('Fluxo de Caixa'!$P50="","",IFERROR(VLOOKUP('Fluxo de Caixa'!$P50,'Premissas'!$E$5:$G$8,3,FALSE),""))</f>
        <v/>
      </c>
      <c r="S50" s="10">
        <f>IF('Fluxo de Caixa'!$B50="","",IF('Fluxo de Caixa'!$M50&gt;=0,1,0))</f>
        <v/>
      </c>
    </row>
    <row r="51">
      <c r="A51" s="8">
        <f>IF('Fluxo de Caixa'!$B51="","",'Fluxo de Caixa'!$A50+1)</f>
        <v/>
      </c>
      <c r="B51" s="48" t="n"/>
      <c r="C51" s="53">
        <f>IF('Fluxo de Caixa'!$B51="","",IF('Fluxo de Caixa'!$C50="",'Premissas'!$B$11,ROUND('Fluxo de Caixa'!$C50*(1+'Premissas'!$B$12),0)))</f>
        <v/>
      </c>
      <c r="D51" s="47">
        <f>IF('Fluxo de Caixa'!$B51="","",'Premissas'!$B$10)</f>
        <v/>
      </c>
      <c r="E51" s="47">
        <f>IF('Fluxo de Caixa'!$B51="","",'Fluxo de Caixa'!$C51*'Fluxo de Caixa'!$D51)</f>
        <v/>
      </c>
      <c r="F51" s="47">
        <f>IF('Fluxo de Caixa'!$B51="","",'Fluxo de Caixa'!$C51*'Premissas'!$B$13)</f>
        <v/>
      </c>
      <c r="G51" s="47">
        <f>IF('Fluxo de Caixa'!$B51="","",'Premissas'!$B$14)</f>
        <v/>
      </c>
      <c r="H51" s="44" t="n"/>
      <c r="I51" s="47">
        <f>IF('Fluxo de Caixa'!$B51="","",'Fluxo de Caixa'!$E51*'Premissas'!$B$16)</f>
        <v/>
      </c>
      <c r="J51" s="47">
        <f>IF('Fluxo de Caixa'!$B51="","",'Fluxo de Caixa'!$E51-'Fluxo de Caixa'!$F51-'Fluxo de Caixa'!$G51-'Fluxo de Caixa'!$H51-'Fluxo de Caixa'!$I51)</f>
        <v/>
      </c>
      <c r="K51" s="47">
        <f>IF('Fluxo de Caixa'!$B51="","",IF('Fluxo de Caixa'!$A51=1,-SUM('Investimentos'!$H$3:$H$102),0))</f>
        <v/>
      </c>
      <c r="L51" s="47">
        <f>IF('Fluxo de Caixa'!$B51="","",'Fluxo de Caixa'!$J51+'Fluxo de Caixa'!$K51)</f>
        <v/>
      </c>
      <c r="M51" s="47">
        <f>IF('Fluxo de Caixa'!$B51="","",SUM('Fluxo de Caixa'!$L$3:'Fluxo de Caixa'!$L51))</f>
        <v/>
      </c>
      <c r="N51" s="54">
        <f>IF('Fluxo de Caixa'!$B51="","",IFERROR('Fluxo de Caixa'!$L51/'Fluxo de Caixa'!$E51,0))</f>
        <v/>
      </c>
      <c r="O51" s="8">
        <f>IF('Fluxo de Caixa'!$B51="","",IF('Fluxo de Caixa'!$L51&gt;=0,"Positivo","Atenção"))</f>
        <v/>
      </c>
      <c r="P51" s="16" t="n"/>
      <c r="Q51" s="8">
        <f>IF('Fluxo de Caixa'!$P51="","",IFERROR(VLOOKUP('Fluxo de Caixa'!$P51,'Premissas'!$E$5:$G$8,2,FALSE),""))</f>
        <v/>
      </c>
      <c r="R51" s="8">
        <f>IF('Fluxo de Caixa'!$P51="","",IFERROR(VLOOKUP('Fluxo de Caixa'!$P51,'Premissas'!$E$5:$G$8,3,FALSE),""))</f>
        <v/>
      </c>
      <c r="S51" s="8">
        <f>IF('Fluxo de Caixa'!$B51="","",IF('Fluxo de Caixa'!$M51&gt;=0,1,0))</f>
        <v/>
      </c>
    </row>
    <row r="52">
      <c r="A52" s="10">
        <f>IF('Fluxo de Caixa'!$B52="","",'Fluxo de Caixa'!$A51+1)</f>
        <v/>
      </c>
      <c r="B52" s="48" t="n"/>
      <c r="C52" s="55">
        <f>IF('Fluxo de Caixa'!$B52="","",IF('Fluxo de Caixa'!$C51="",'Premissas'!$B$11,ROUND('Fluxo de Caixa'!$C51*(1+'Premissas'!$B$12),0)))</f>
        <v/>
      </c>
      <c r="D52" s="50">
        <f>IF('Fluxo de Caixa'!$B52="","",'Premissas'!$B$10)</f>
        <v/>
      </c>
      <c r="E52" s="50">
        <f>IF('Fluxo de Caixa'!$B52="","",'Fluxo de Caixa'!$C52*'Fluxo de Caixa'!$D52)</f>
        <v/>
      </c>
      <c r="F52" s="50">
        <f>IF('Fluxo de Caixa'!$B52="","",'Fluxo de Caixa'!$C52*'Premissas'!$B$13)</f>
        <v/>
      </c>
      <c r="G52" s="50">
        <f>IF('Fluxo de Caixa'!$B52="","",'Premissas'!$B$14)</f>
        <v/>
      </c>
      <c r="H52" s="44" t="n"/>
      <c r="I52" s="50">
        <f>IF('Fluxo de Caixa'!$B52="","",'Fluxo de Caixa'!$E52*'Premissas'!$B$16)</f>
        <v/>
      </c>
      <c r="J52" s="50">
        <f>IF('Fluxo de Caixa'!$B52="","",'Fluxo de Caixa'!$E52-'Fluxo de Caixa'!$F52-'Fluxo de Caixa'!$G52-'Fluxo de Caixa'!$H52-'Fluxo de Caixa'!$I52)</f>
        <v/>
      </c>
      <c r="K52" s="50">
        <f>IF('Fluxo de Caixa'!$B52="","",IF('Fluxo de Caixa'!$A52=1,-SUM('Investimentos'!$H$3:$H$102),0))</f>
        <v/>
      </c>
      <c r="L52" s="50">
        <f>IF('Fluxo de Caixa'!$B52="","",'Fluxo de Caixa'!$J52+'Fluxo de Caixa'!$K52)</f>
        <v/>
      </c>
      <c r="M52" s="50">
        <f>IF('Fluxo de Caixa'!$B52="","",SUM('Fluxo de Caixa'!$L$3:'Fluxo de Caixa'!$L52))</f>
        <v/>
      </c>
      <c r="N52" s="56">
        <f>IF('Fluxo de Caixa'!$B52="","",IFERROR('Fluxo de Caixa'!$L52/'Fluxo de Caixa'!$E52,0))</f>
        <v/>
      </c>
      <c r="O52" s="10">
        <f>IF('Fluxo de Caixa'!$B52="","",IF('Fluxo de Caixa'!$L52&gt;=0,"Positivo","Atenção"))</f>
        <v/>
      </c>
      <c r="P52" s="16" t="n"/>
      <c r="Q52" s="10">
        <f>IF('Fluxo de Caixa'!$P52="","",IFERROR(VLOOKUP('Fluxo de Caixa'!$P52,'Premissas'!$E$5:$G$8,2,FALSE),""))</f>
        <v/>
      </c>
      <c r="R52" s="10">
        <f>IF('Fluxo de Caixa'!$P52="","",IFERROR(VLOOKUP('Fluxo de Caixa'!$P52,'Premissas'!$E$5:$G$8,3,FALSE),""))</f>
        <v/>
      </c>
      <c r="S52" s="10">
        <f>IF('Fluxo de Caixa'!$B52="","",IF('Fluxo de Caixa'!$M52&gt;=0,1,0))</f>
        <v/>
      </c>
    </row>
    <row r="53">
      <c r="A53" s="8">
        <f>IF('Fluxo de Caixa'!$B53="","",'Fluxo de Caixa'!$A52+1)</f>
        <v/>
      </c>
      <c r="B53" s="48" t="n"/>
      <c r="C53" s="53">
        <f>IF('Fluxo de Caixa'!$B53="","",IF('Fluxo de Caixa'!$C52="",'Premissas'!$B$11,ROUND('Fluxo de Caixa'!$C52*(1+'Premissas'!$B$12),0)))</f>
        <v/>
      </c>
      <c r="D53" s="47">
        <f>IF('Fluxo de Caixa'!$B53="","",'Premissas'!$B$10)</f>
        <v/>
      </c>
      <c r="E53" s="47">
        <f>IF('Fluxo de Caixa'!$B53="","",'Fluxo de Caixa'!$C53*'Fluxo de Caixa'!$D53)</f>
        <v/>
      </c>
      <c r="F53" s="47">
        <f>IF('Fluxo de Caixa'!$B53="","",'Fluxo de Caixa'!$C53*'Premissas'!$B$13)</f>
        <v/>
      </c>
      <c r="G53" s="47">
        <f>IF('Fluxo de Caixa'!$B53="","",'Premissas'!$B$14)</f>
        <v/>
      </c>
      <c r="H53" s="44" t="n"/>
      <c r="I53" s="47">
        <f>IF('Fluxo de Caixa'!$B53="","",'Fluxo de Caixa'!$E53*'Premissas'!$B$16)</f>
        <v/>
      </c>
      <c r="J53" s="47">
        <f>IF('Fluxo de Caixa'!$B53="","",'Fluxo de Caixa'!$E53-'Fluxo de Caixa'!$F53-'Fluxo de Caixa'!$G53-'Fluxo de Caixa'!$H53-'Fluxo de Caixa'!$I53)</f>
        <v/>
      </c>
      <c r="K53" s="47">
        <f>IF('Fluxo de Caixa'!$B53="","",IF('Fluxo de Caixa'!$A53=1,-SUM('Investimentos'!$H$3:$H$102),0))</f>
        <v/>
      </c>
      <c r="L53" s="47">
        <f>IF('Fluxo de Caixa'!$B53="","",'Fluxo de Caixa'!$J53+'Fluxo de Caixa'!$K53)</f>
        <v/>
      </c>
      <c r="M53" s="47">
        <f>IF('Fluxo de Caixa'!$B53="","",SUM('Fluxo de Caixa'!$L$3:'Fluxo de Caixa'!$L53))</f>
        <v/>
      </c>
      <c r="N53" s="54">
        <f>IF('Fluxo de Caixa'!$B53="","",IFERROR('Fluxo de Caixa'!$L53/'Fluxo de Caixa'!$E53,0))</f>
        <v/>
      </c>
      <c r="O53" s="8">
        <f>IF('Fluxo de Caixa'!$B53="","",IF('Fluxo de Caixa'!$L53&gt;=0,"Positivo","Atenção"))</f>
        <v/>
      </c>
      <c r="P53" s="16" t="n"/>
      <c r="Q53" s="8">
        <f>IF('Fluxo de Caixa'!$P53="","",IFERROR(VLOOKUP('Fluxo de Caixa'!$P53,'Premissas'!$E$5:$G$8,2,FALSE),""))</f>
        <v/>
      </c>
      <c r="R53" s="8">
        <f>IF('Fluxo de Caixa'!$P53="","",IFERROR(VLOOKUP('Fluxo de Caixa'!$P53,'Premissas'!$E$5:$G$8,3,FALSE),""))</f>
        <v/>
      </c>
      <c r="S53" s="8">
        <f>IF('Fluxo de Caixa'!$B53="","",IF('Fluxo de Caixa'!$M53&gt;=0,1,0))</f>
        <v/>
      </c>
    </row>
    <row r="54">
      <c r="A54" s="10">
        <f>IF('Fluxo de Caixa'!$B54="","",'Fluxo de Caixa'!$A53+1)</f>
        <v/>
      </c>
      <c r="B54" s="48" t="n"/>
      <c r="C54" s="55">
        <f>IF('Fluxo de Caixa'!$B54="","",IF('Fluxo de Caixa'!$C53="",'Premissas'!$B$11,ROUND('Fluxo de Caixa'!$C53*(1+'Premissas'!$B$12),0)))</f>
        <v/>
      </c>
      <c r="D54" s="50">
        <f>IF('Fluxo de Caixa'!$B54="","",'Premissas'!$B$10)</f>
        <v/>
      </c>
      <c r="E54" s="50">
        <f>IF('Fluxo de Caixa'!$B54="","",'Fluxo de Caixa'!$C54*'Fluxo de Caixa'!$D54)</f>
        <v/>
      </c>
      <c r="F54" s="50">
        <f>IF('Fluxo de Caixa'!$B54="","",'Fluxo de Caixa'!$C54*'Premissas'!$B$13)</f>
        <v/>
      </c>
      <c r="G54" s="50">
        <f>IF('Fluxo de Caixa'!$B54="","",'Premissas'!$B$14)</f>
        <v/>
      </c>
      <c r="H54" s="44" t="n"/>
      <c r="I54" s="50">
        <f>IF('Fluxo de Caixa'!$B54="","",'Fluxo de Caixa'!$E54*'Premissas'!$B$16)</f>
        <v/>
      </c>
      <c r="J54" s="50">
        <f>IF('Fluxo de Caixa'!$B54="","",'Fluxo de Caixa'!$E54-'Fluxo de Caixa'!$F54-'Fluxo de Caixa'!$G54-'Fluxo de Caixa'!$H54-'Fluxo de Caixa'!$I54)</f>
        <v/>
      </c>
      <c r="K54" s="50">
        <f>IF('Fluxo de Caixa'!$B54="","",IF('Fluxo de Caixa'!$A54=1,-SUM('Investimentos'!$H$3:$H$102),0))</f>
        <v/>
      </c>
      <c r="L54" s="50">
        <f>IF('Fluxo de Caixa'!$B54="","",'Fluxo de Caixa'!$J54+'Fluxo de Caixa'!$K54)</f>
        <v/>
      </c>
      <c r="M54" s="50">
        <f>IF('Fluxo de Caixa'!$B54="","",SUM('Fluxo de Caixa'!$L$3:'Fluxo de Caixa'!$L54))</f>
        <v/>
      </c>
      <c r="N54" s="56">
        <f>IF('Fluxo de Caixa'!$B54="","",IFERROR('Fluxo de Caixa'!$L54/'Fluxo de Caixa'!$E54,0))</f>
        <v/>
      </c>
      <c r="O54" s="10">
        <f>IF('Fluxo de Caixa'!$B54="","",IF('Fluxo de Caixa'!$L54&gt;=0,"Positivo","Atenção"))</f>
        <v/>
      </c>
      <c r="P54" s="16" t="n"/>
      <c r="Q54" s="10">
        <f>IF('Fluxo de Caixa'!$P54="","",IFERROR(VLOOKUP('Fluxo de Caixa'!$P54,'Premissas'!$E$5:$G$8,2,FALSE),""))</f>
        <v/>
      </c>
      <c r="R54" s="10">
        <f>IF('Fluxo de Caixa'!$P54="","",IFERROR(VLOOKUP('Fluxo de Caixa'!$P54,'Premissas'!$E$5:$G$8,3,FALSE),""))</f>
        <v/>
      </c>
      <c r="S54" s="10">
        <f>IF('Fluxo de Caixa'!$B54="","",IF('Fluxo de Caixa'!$M54&gt;=0,1,0))</f>
        <v/>
      </c>
    </row>
    <row r="55">
      <c r="A55" s="8">
        <f>IF('Fluxo de Caixa'!$B55="","",'Fluxo de Caixa'!$A54+1)</f>
        <v/>
      </c>
      <c r="B55" s="48" t="n"/>
      <c r="C55" s="53">
        <f>IF('Fluxo de Caixa'!$B55="","",IF('Fluxo de Caixa'!$C54="",'Premissas'!$B$11,ROUND('Fluxo de Caixa'!$C54*(1+'Premissas'!$B$12),0)))</f>
        <v/>
      </c>
      <c r="D55" s="47">
        <f>IF('Fluxo de Caixa'!$B55="","",'Premissas'!$B$10)</f>
        <v/>
      </c>
      <c r="E55" s="47">
        <f>IF('Fluxo de Caixa'!$B55="","",'Fluxo de Caixa'!$C55*'Fluxo de Caixa'!$D55)</f>
        <v/>
      </c>
      <c r="F55" s="47">
        <f>IF('Fluxo de Caixa'!$B55="","",'Fluxo de Caixa'!$C55*'Premissas'!$B$13)</f>
        <v/>
      </c>
      <c r="G55" s="47">
        <f>IF('Fluxo de Caixa'!$B55="","",'Premissas'!$B$14)</f>
        <v/>
      </c>
      <c r="H55" s="44" t="n"/>
      <c r="I55" s="47">
        <f>IF('Fluxo de Caixa'!$B55="","",'Fluxo de Caixa'!$E55*'Premissas'!$B$16)</f>
        <v/>
      </c>
      <c r="J55" s="47">
        <f>IF('Fluxo de Caixa'!$B55="","",'Fluxo de Caixa'!$E55-'Fluxo de Caixa'!$F55-'Fluxo de Caixa'!$G55-'Fluxo de Caixa'!$H55-'Fluxo de Caixa'!$I55)</f>
        <v/>
      </c>
      <c r="K55" s="47">
        <f>IF('Fluxo de Caixa'!$B55="","",IF('Fluxo de Caixa'!$A55=1,-SUM('Investimentos'!$H$3:$H$102),0))</f>
        <v/>
      </c>
      <c r="L55" s="47">
        <f>IF('Fluxo de Caixa'!$B55="","",'Fluxo de Caixa'!$J55+'Fluxo de Caixa'!$K55)</f>
        <v/>
      </c>
      <c r="M55" s="47">
        <f>IF('Fluxo de Caixa'!$B55="","",SUM('Fluxo de Caixa'!$L$3:'Fluxo de Caixa'!$L55))</f>
        <v/>
      </c>
      <c r="N55" s="54">
        <f>IF('Fluxo de Caixa'!$B55="","",IFERROR('Fluxo de Caixa'!$L55/'Fluxo de Caixa'!$E55,0))</f>
        <v/>
      </c>
      <c r="O55" s="8">
        <f>IF('Fluxo de Caixa'!$B55="","",IF('Fluxo de Caixa'!$L55&gt;=0,"Positivo","Atenção"))</f>
        <v/>
      </c>
      <c r="P55" s="16" t="n"/>
      <c r="Q55" s="8">
        <f>IF('Fluxo de Caixa'!$P55="","",IFERROR(VLOOKUP('Fluxo de Caixa'!$P55,'Premissas'!$E$5:$G$8,2,FALSE),""))</f>
        <v/>
      </c>
      <c r="R55" s="8">
        <f>IF('Fluxo de Caixa'!$P55="","",IFERROR(VLOOKUP('Fluxo de Caixa'!$P55,'Premissas'!$E$5:$G$8,3,FALSE),""))</f>
        <v/>
      </c>
      <c r="S55" s="8">
        <f>IF('Fluxo de Caixa'!$B55="","",IF('Fluxo de Caixa'!$M55&gt;=0,1,0))</f>
        <v/>
      </c>
    </row>
    <row r="56">
      <c r="A56" s="10">
        <f>IF('Fluxo de Caixa'!$B56="","",'Fluxo de Caixa'!$A55+1)</f>
        <v/>
      </c>
      <c r="B56" s="48" t="n"/>
      <c r="C56" s="55">
        <f>IF('Fluxo de Caixa'!$B56="","",IF('Fluxo de Caixa'!$C55="",'Premissas'!$B$11,ROUND('Fluxo de Caixa'!$C55*(1+'Premissas'!$B$12),0)))</f>
        <v/>
      </c>
      <c r="D56" s="50">
        <f>IF('Fluxo de Caixa'!$B56="","",'Premissas'!$B$10)</f>
        <v/>
      </c>
      <c r="E56" s="50">
        <f>IF('Fluxo de Caixa'!$B56="","",'Fluxo de Caixa'!$C56*'Fluxo de Caixa'!$D56)</f>
        <v/>
      </c>
      <c r="F56" s="50">
        <f>IF('Fluxo de Caixa'!$B56="","",'Fluxo de Caixa'!$C56*'Premissas'!$B$13)</f>
        <v/>
      </c>
      <c r="G56" s="50">
        <f>IF('Fluxo de Caixa'!$B56="","",'Premissas'!$B$14)</f>
        <v/>
      </c>
      <c r="H56" s="44" t="n"/>
      <c r="I56" s="50">
        <f>IF('Fluxo de Caixa'!$B56="","",'Fluxo de Caixa'!$E56*'Premissas'!$B$16)</f>
        <v/>
      </c>
      <c r="J56" s="50">
        <f>IF('Fluxo de Caixa'!$B56="","",'Fluxo de Caixa'!$E56-'Fluxo de Caixa'!$F56-'Fluxo de Caixa'!$G56-'Fluxo de Caixa'!$H56-'Fluxo de Caixa'!$I56)</f>
        <v/>
      </c>
      <c r="K56" s="50">
        <f>IF('Fluxo de Caixa'!$B56="","",IF('Fluxo de Caixa'!$A56=1,-SUM('Investimentos'!$H$3:$H$102),0))</f>
        <v/>
      </c>
      <c r="L56" s="50">
        <f>IF('Fluxo de Caixa'!$B56="","",'Fluxo de Caixa'!$J56+'Fluxo de Caixa'!$K56)</f>
        <v/>
      </c>
      <c r="M56" s="50">
        <f>IF('Fluxo de Caixa'!$B56="","",SUM('Fluxo de Caixa'!$L$3:'Fluxo de Caixa'!$L56))</f>
        <v/>
      </c>
      <c r="N56" s="56">
        <f>IF('Fluxo de Caixa'!$B56="","",IFERROR('Fluxo de Caixa'!$L56/'Fluxo de Caixa'!$E56,0))</f>
        <v/>
      </c>
      <c r="O56" s="10">
        <f>IF('Fluxo de Caixa'!$B56="","",IF('Fluxo de Caixa'!$L56&gt;=0,"Positivo","Atenção"))</f>
        <v/>
      </c>
      <c r="P56" s="16" t="n"/>
      <c r="Q56" s="10">
        <f>IF('Fluxo de Caixa'!$P56="","",IFERROR(VLOOKUP('Fluxo de Caixa'!$P56,'Premissas'!$E$5:$G$8,2,FALSE),""))</f>
        <v/>
      </c>
      <c r="R56" s="10">
        <f>IF('Fluxo de Caixa'!$P56="","",IFERROR(VLOOKUP('Fluxo de Caixa'!$P56,'Premissas'!$E$5:$G$8,3,FALSE),""))</f>
        <v/>
      </c>
      <c r="S56" s="10">
        <f>IF('Fluxo de Caixa'!$B56="","",IF('Fluxo de Caixa'!$M56&gt;=0,1,0))</f>
        <v/>
      </c>
    </row>
    <row r="57">
      <c r="A57" s="8">
        <f>IF('Fluxo de Caixa'!$B57="","",'Fluxo de Caixa'!$A56+1)</f>
        <v/>
      </c>
      <c r="B57" s="48" t="n"/>
      <c r="C57" s="53">
        <f>IF('Fluxo de Caixa'!$B57="","",IF('Fluxo de Caixa'!$C56="",'Premissas'!$B$11,ROUND('Fluxo de Caixa'!$C56*(1+'Premissas'!$B$12),0)))</f>
        <v/>
      </c>
      <c r="D57" s="47">
        <f>IF('Fluxo de Caixa'!$B57="","",'Premissas'!$B$10)</f>
        <v/>
      </c>
      <c r="E57" s="47">
        <f>IF('Fluxo de Caixa'!$B57="","",'Fluxo de Caixa'!$C57*'Fluxo de Caixa'!$D57)</f>
        <v/>
      </c>
      <c r="F57" s="47">
        <f>IF('Fluxo de Caixa'!$B57="","",'Fluxo de Caixa'!$C57*'Premissas'!$B$13)</f>
        <v/>
      </c>
      <c r="G57" s="47">
        <f>IF('Fluxo de Caixa'!$B57="","",'Premissas'!$B$14)</f>
        <v/>
      </c>
      <c r="H57" s="44" t="n"/>
      <c r="I57" s="47">
        <f>IF('Fluxo de Caixa'!$B57="","",'Fluxo de Caixa'!$E57*'Premissas'!$B$16)</f>
        <v/>
      </c>
      <c r="J57" s="47">
        <f>IF('Fluxo de Caixa'!$B57="","",'Fluxo de Caixa'!$E57-'Fluxo de Caixa'!$F57-'Fluxo de Caixa'!$G57-'Fluxo de Caixa'!$H57-'Fluxo de Caixa'!$I57)</f>
        <v/>
      </c>
      <c r="K57" s="47">
        <f>IF('Fluxo de Caixa'!$B57="","",IF('Fluxo de Caixa'!$A57=1,-SUM('Investimentos'!$H$3:$H$102),0))</f>
        <v/>
      </c>
      <c r="L57" s="47">
        <f>IF('Fluxo de Caixa'!$B57="","",'Fluxo de Caixa'!$J57+'Fluxo de Caixa'!$K57)</f>
        <v/>
      </c>
      <c r="M57" s="47">
        <f>IF('Fluxo de Caixa'!$B57="","",SUM('Fluxo de Caixa'!$L$3:'Fluxo de Caixa'!$L57))</f>
        <v/>
      </c>
      <c r="N57" s="54">
        <f>IF('Fluxo de Caixa'!$B57="","",IFERROR('Fluxo de Caixa'!$L57/'Fluxo de Caixa'!$E57,0))</f>
        <v/>
      </c>
      <c r="O57" s="8">
        <f>IF('Fluxo de Caixa'!$B57="","",IF('Fluxo de Caixa'!$L57&gt;=0,"Positivo","Atenção"))</f>
        <v/>
      </c>
      <c r="P57" s="16" t="n"/>
      <c r="Q57" s="8">
        <f>IF('Fluxo de Caixa'!$P57="","",IFERROR(VLOOKUP('Fluxo de Caixa'!$P57,'Premissas'!$E$5:$G$8,2,FALSE),""))</f>
        <v/>
      </c>
      <c r="R57" s="8">
        <f>IF('Fluxo de Caixa'!$P57="","",IFERROR(VLOOKUP('Fluxo de Caixa'!$P57,'Premissas'!$E$5:$G$8,3,FALSE),""))</f>
        <v/>
      </c>
      <c r="S57" s="8">
        <f>IF('Fluxo de Caixa'!$B57="","",IF('Fluxo de Caixa'!$M57&gt;=0,1,0))</f>
        <v/>
      </c>
    </row>
    <row r="58">
      <c r="A58" s="10">
        <f>IF('Fluxo de Caixa'!$B58="","",'Fluxo de Caixa'!$A57+1)</f>
        <v/>
      </c>
      <c r="B58" s="48" t="n"/>
      <c r="C58" s="55">
        <f>IF('Fluxo de Caixa'!$B58="","",IF('Fluxo de Caixa'!$C57="",'Premissas'!$B$11,ROUND('Fluxo de Caixa'!$C57*(1+'Premissas'!$B$12),0)))</f>
        <v/>
      </c>
      <c r="D58" s="50">
        <f>IF('Fluxo de Caixa'!$B58="","",'Premissas'!$B$10)</f>
        <v/>
      </c>
      <c r="E58" s="50">
        <f>IF('Fluxo de Caixa'!$B58="","",'Fluxo de Caixa'!$C58*'Fluxo de Caixa'!$D58)</f>
        <v/>
      </c>
      <c r="F58" s="50">
        <f>IF('Fluxo de Caixa'!$B58="","",'Fluxo de Caixa'!$C58*'Premissas'!$B$13)</f>
        <v/>
      </c>
      <c r="G58" s="50">
        <f>IF('Fluxo de Caixa'!$B58="","",'Premissas'!$B$14)</f>
        <v/>
      </c>
      <c r="H58" s="44" t="n"/>
      <c r="I58" s="50">
        <f>IF('Fluxo de Caixa'!$B58="","",'Fluxo de Caixa'!$E58*'Premissas'!$B$16)</f>
        <v/>
      </c>
      <c r="J58" s="50">
        <f>IF('Fluxo de Caixa'!$B58="","",'Fluxo de Caixa'!$E58-'Fluxo de Caixa'!$F58-'Fluxo de Caixa'!$G58-'Fluxo de Caixa'!$H58-'Fluxo de Caixa'!$I58)</f>
        <v/>
      </c>
      <c r="K58" s="50">
        <f>IF('Fluxo de Caixa'!$B58="","",IF('Fluxo de Caixa'!$A58=1,-SUM('Investimentos'!$H$3:$H$102),0))</f>
        <v/>
      </c>
      <c r="L58" s="50">
        <f>IF('Fluxo de Caixa'!$B58="","",'Fluxo de Caixa'!$J58+'Fluxo de Caixa'!$K58)</f>
        <v/>
      </c>
      <c r="M58" s="50">
        <f>IF('Fluxo de Caixa'!$B58="","",SUM('Fluxo de Caixa'!$L$3:'Fluxo de Caixa'!$L58))</f>
        <v/>
      </c>
      <c r="N58" s="56">
        <f>IF('Fluxo de Caixa'!$B58="","",IFERROR('Fluxo de Caixa'!$L58/'Fluxo de Caixa'!$E58,0))</f>
        <v/>
      </c>
      <c r="O58" s="10">
        <f>IF('Fluxo de Caixa'!$B58="","",IF('Fluxo de Caixa'!$L58&gt;=0,"Positivo","Atenção"))</f>
        <v/>
      </c>
      <c r="P58" s="16" t="n"/>
      <c r="Q58" s="10">
        <f>IF('Fluxo de Caixa'!$P58="","",IFERROR(VLOOKUP('Fluxo de Caixa'!$P58,'Premissas'!$E$5:$G$8,2,FALSE),""))</f>
        <v/>
      </c>
      <c r="R58" s="10">
        <f>IF('Fluxo de Caixa'!$P58="","",IFERROR(VLOOKUP('Fluxo de Caixa'!$P58,'Premissas'!$E$5:$G$8,3,FALSE),""))</f>
        <v/>
      </c>
      <c r="S58" s="10">
        <f>IF('Fluxo de Caixa'!$B58="","",IF('Fluxo de Caixa'!$M58&gt;=0,1,0))</f>
        <v/>
      </c>
    </row>
    <row r="59">
      <c r="A59" s="8">
        <f>IF('Fluxo de Caixa'!$B59="","",'Fluxo de Caixa'!$A58+1)</f>
        <v/>
      </c>
      <c r="B59" s="48" t="n"/>
      <c r="C59" s="53">
        <f>IF('Fluxo de Caixa'!$B59="","",IF('Fluxo de Caixa'!$C58="",'Premissas'!$B$11,ROUND('Fluxo de Caixa'!$C58*(1+'Premissas'!$B$12),0)))</f>
        <v/>
      </c>
      <c r="D59" s="47">
        <f>IF('Fluxo de Caixa'!$B59="","",'Premissas'!$B$10)</f>
        <v/>
      </c>
      <c r="E59" s="47">
        <f>IF('Fluxo de Caixa'!$B59="","",'Fluxo de Caixa'!$C59*'Fluxo de Caixa'!$D59)</f>
        <v/>
      </c>
      <c r="F59" s="47">
        <f>IF('Fluxo de Caixa'!$B59="","",'Fluxo de Caixa'!$C59*'Premissas'!$B$13)</f>
        <v/>
      </c>
      <c r="G59" s="47">
        <f>IF('Fluxo de Caixa'!$B59="","",'Premissas'!$B$14)</f>
        <v/>
      </c>
      <c r="H59" s="44" t="n"/>
      <c r="I59" s="47">
        <f>IF('Fluxo de Caixa'!$B59="","",'Fluxo de Caixa'!$E59*'Premissas'!$B$16)</f>
        <v/>
      </c>
      <c r="J59" s="47">
        <f>IF('Fluxo de Caixa'!$B59="","",'Fluxo de Caixa'!$E59-'Fluxo de Caixa'!$F59-'Fluxo de Caixa'!$G59-'Fluxo de Caixa'!$H59-'Fluxo de Caixa'!$I59)</f>
        <v/>
      </c>
      <c r="K59" s="47">
        <f>IF('Fluxo de Caixa'!$B59="","",IF('Fluxo de Caixa'!$A59=1,-SUM('Investimentos'!$H$3:$H$102),0))</f>
        <v/>
      </c>
      <c r="L59" s="47">
        <f>IF('Fluxo de Caixa'!$B59="","",'Fluxo de Caixa'!$J59+'Fluxo de Caixa'!$K59)</f>
        <v/>
      </c>
      <c r="M59" s="47">
        <f>IF('Fluxo de Caixa'!$B59="","",SUM('Fluxo de Caixa'!$L$3:'Fluxo de Caixa'!$L59))</f>
        <v/>
      </c>
      <c r="N59" s="54">
        <f>IF('Fluxo de Caixa'!$B59="","",IFERROR('Fluxo de Caixa'!$L59/'Fluxo de Caixa'!$E59,0))</f>
        <v/>
      </c>
      <c r="O59" s="8">
        <f>IF('Fluxo de Caixa'!$B59="","",IF('Fluxo de Caixa'!$L59&gt;=0,"Positivo","Atenção"))</f>
        <v/>
      </c>
      <c r="P59" s="16" t="n"/>
      <c r="Q59" s="8">
        <f>IF('Fluxo de Caixa'!$P59="","",IFERROR(VLOOKUP('Fluxo de Caixa'!$P59,'Premissas'!$E$5:$G$8,2,FALSE),""))</f>
        <v/>
      </c>
      <c r="R59" s="8">
        <f>IF('Fluxo de Caixa'!$P59="","",IFERROR(VLOOKUP('Fluxo de Caixa'!$P59,'Premissas'!$E$5:$G$8,3,FALSE),""))</f>
        <v/>
      </c>
      <c r="S59" s="8">
        <f>IF('Fluxo de Caixa'!$B59="","",IF('Fluxo de Caixa'!$M59&gt;=0,1,0))</f>
        <v/>
      </c>
    </row>
    <row r="60">
      <c r="A60" s="10">
        <f>IF('Fluxo de Caixa'!$B60="","",'Fluxo de Caixa'!$A59+1)</f>
        <v/>
      </c>
      <c r="B60" s="48" t="n"/>
      <c r="C60" s="55">
        <f>IF('Fluxo de Caixa'!$B60="","",IF('Fluxo de Caixa'!$C59="",'Premissas'!$B$11,ROUND('Fluxo de Caixa'!$C59*(1+'Premissas'!$B$12),0)))</f>
        <v/>
      </c>
      <c r="D60" s="50">
        <f>IF('Fluxo de Caixa'!$B60="","",'Premissas'!$B$10)</f>
        <v/>
      </c>
      <c r="E60" s="50">
        <f>IF('Fluxo de Caixa'!$B60="","",'Fluxo de Caixa'!$C60*'Fluxo de Caixa'!$D60)</f>
        <v/>
      </c>
      <c r="F60" s="50">
        <f>IF('Fluxo de Caixa'!$B60="","",'Fluxo de Caixa'!$C60*'Premissas'!$B$13)</f>
        <v/>
      </c>
      <c r="G60" s="50">
        <f>IF('Fluxo de Caixa'!$B60="","",'Premissas'!$B$14)</f>
        <v/>
      </c>
      <c r="H60" s="44" t="n"/>
      <c r="I60" s="50">
        <f>IF('Fluxo de Caixa'!$B60="","",'Fluxo de Caixa'!$E60*'Premissas'!$B$16)</f>
        <v/>
      </c>
      <c r="J60" s="50">
        <f>IF('Fluxo de Caixa'!$B60="","",'Fluxo de Caixa'!$E60-'Fluxo de Caixa'!$F60-'Fluxo de Caixa'!$G60-'Fluxo de Caixa'!$H60-'Fluxo de Caixa'!$I60)</f>
        <v/>
      </c>
      <c r="K60" s="50">
        <f>IF('Fluxo de Caixa'!$B60="","",IF('Fluxo de Caixa'!$A60=1,-SUM('Investimentos'!$H$3:$H$102),0))</f>
        <v/>
      </c>
      <c r="L60" s="50">
        <f>IF('Fluxo de Caixa'!$B60="","",'Fluxo de Caixa'!$J60+'Fluxo de Caixa'!$K60)</f>
        <v/>
      </c>
      <c r="M60" s="50">
        <f>IF('Fluxo de Caixa'!$B60="","",SUM('Fluxo de Caixa'!$L$3:'Fluxo de Caixa'!$L60))</f>
        <v/>
      </c>
      <c r="N60" s="56">
        <f>IF('Fluxo de Caixa'!$B60="","",IFERROR('Fluxo de Caixa'!$L60/'Fluxo de Caixa'!$E60,0))</f>
        <v/>
      </c>
      <c r="O60" s="10">
        <f>IF('Fluxo de Caixa'!$B60="","",IF('Fluxo de Caixa'!$L60&gt;=0,"Positivo","Atenção"))</f>
        <v/>
      </c>
      <c r="P60" s="16" t="n"/>
      <c r="Q60" s="10">
        <f>IF('Fluxo de Caixa'!$P60="","",IFERROR(VLOOKUP('Fluxo de Caixa'!$P60,'Premissas'!$E$5:$G$8,2,FALSE),""))</f>
        <v/>
      </c>
      <c r="R60" s="10">
        <f>IF('Fluxo de Caixa'!$P60="","",IFERROR(VLOOKUP('Fluxo de Caixa'!$P60,'Premissas'!$E$5:$G$8,3,FALSE),""))</f>
        <v/>
      </c>
      <c r="S60" s="10">
        <f>IF('Fluxo de Caixa'!$B60="","",IF('Fluxo de Caixa'!$M60&gt;=0,1,0))</f>
        <v/>
      </c>
    </row>
    <row r="61">
      <c r="A61" s="8">
        <f>IF('Fluxo de Caixa'!$B61="","",'Fluxo de Caixa'!$A60+1)</f>
        <v/>
      </c>
      <c r="B61" s="48" t="n"/>
      <c r="C61" s="53">
        <f>IF('Fluxo de Caixa'!$B61="","",IF('Fluxo de Caixa'!$C60="",'Premissas'!$B$11,ROUND('Fluxo de Caixa'!$C60*(1+'Premissas'!$B$12),0)))</f>
        <v/>
      </c>
      <c r="D61" s="47">
        <f>IF('Fluxo de Caixa'!$B61="","",'Premissas'!$B$10)</f>
        <v/>
      </c>
      <c r="E61" s="47">
        <f>IF('Fluxo de Caixa'!$B61="","",'Fluxo de Caixa'!$C61*'Fluxo de Caixa'!$D61)</f>
        <v/>
      </c>
      <c r="F61" s="47">
        <f>IF('Fluxo de Caixa'!$B61="","",'Fluxo de Caixa'!$C61*'Premissas'!$B$13)</f>
        <v/>
      </c>
      <c r="G61" s="47">
        <f>IF('Fluxo de Caixa'!$B61="","",'Premissas'!$B$14)</f>
        <v/>
      </c>
      <c r="H61" s="44" t="n"/>
      <c r="I61" s="47">
        <f>IF('Fluxo de Caixa'!$B61="","",'Fluxo de Caixa'!$E61*'Premissas'!$B$16)</f>
        <v/>
      </c>
      <c r="J61" s="47">
        <f>IF('Fluxo de Caixa'!$B61="","",'Fluxo de Caixa'!$E61-'Fluxo de Caixa'!$F61-'Fluxo de Caixa'!$G61-'Fluxo de Caixa'!$H61-'Fluxo de Caixa'!$I61)</f>
        <v/>
      </c>
      <c r="K61" s="47">
        <f>IF('Fluxo de Caixa'!$B61="","",IF('Fluxo de Caixa'!$A61=1,-SUM('Investimentos'!$H$3:$H$102),0))</f>
        <v/>
      </c>
      <c r="L61" s="47">
        <f>IF('Fluxo de Caixa'!$B61="","",'Fluxo de Caixa'!$J61+'Fluxo de Caixa'!$K61)</f>
        <v/>
      </c>
      <c r="M61" s="47">
        <f>IF('Fluxo de Caixa'!$B61="","",SUM('Fluxo de Caixa'!$L$3:'Fluxo de Caixa'!$L61))</f>
        <v/>
      </c>
      <c r="N61" s="54">
        <f>IF('Fluxo de Caixa'!$B61="","",IFERROR('Fluxo de Caixa'!$L61/'Fluxo de Caixa'!$E61,0))</f>
        <v/>
      </c>
      <c r="O61" s="8">
        <f>IF('Fluxo de Caixa'!$B61="","",IF('Fluxo de Caixa'!$L61&gt;=0,"Positivo","Atenção"))</f>
        <v/>
      </c>
      <c r="P61" s="16" t="n"/>
      <c r="Q61" s="8">
        <f>IF('Fluxo de Caixa'!$P61="","",IFERROR(VLOOKUP('Fluxo de Caixa'!$P61,'Premissas'!$E$5:$G$8,2,FALSE),""))</f>
        <v/>
      </c>
      <c r="R61" s="8">
        <f>IF('Fluxo de Caixa'!$P61="","",IFERROR(VLOOKUP('Fluxo de Caixa'!$P61,'Premissas'!$E$5:$G$8,3,FALSE),""))</f>
        <v/>
      </c>
      <c r="S61" s="8">
        <f>IF('Fluxo de Caixa'!$B61="","",IF('Fluxo de Caixa'!$M61&gt;=0,1,0))</f>
        <v/>
      </c>
    </row>
    <row r="62">
      <c r="A62" s="10">
        <f>IF('Fluxo de Caixa'!$B62="","",'Fluxo de Caixa'!$A61+1)</f>
        <v/>
      </c>
      <c r="B62" s="48" t="n"/>
      <c r="C62" s="55">
        <f>IF('Fluxo de Caixa'!$B62="","",IF('Fluxo de Caixa'!$C61="",'Premissas'!$B$11,ROUND('Fluxo de Caixa'!$C61*(1+'Premissas'!$B$12),0)))</f>
        <v/>
      </c>
      <c r="D62" s="50">
        <f>IF('Fluxo de Caixa'!$B62="","",'Premissas'!$B$10)</f>
        <v/>
      </c>
      <c r="E62" s="50">
        <f>IF('Fluxo de Caixa'!$B62="","",'Fluxo de Caixa'!$C62*'Fluxo de Caixa'!$D62)</f>
        <v/>
      </c>
      <c r="F62" s="50">
        <f>IF('Fluxo de Caixa'!$B62="","",'Fluxo de Caixa'!$C62*'Premissas'!$B$13)</f>
        <v/>
      </c>
      <c r="G62" s="50">
        <f>IF('Fluxo de Caixa'!$B62="","",'Premissas'!$B$14)</f>
        <v/>
      </c>
      <c r="H62" s="44" t="n"/>
      <c r="I62" s="50">
        <f>IF('Fluxo de Caixa'!$B62="","",'Fluxo de Caixa'!$E62*'Premissas'!$B$16)</f>
        <v/>
      </c>
      <c r="J62" s="50">
        <f>IF('Fluxo de Caixa'!$B62="","",'Fluxo de Caixa'!$E62-'Fluxo de Caixa'!$F62-'Fluxo de Caixa'!$G62-'Fluxo de Caixa'!$H62-'Fluxo de Caixa'!$I62)</f>
        <v/>
      </c>
      <c r="K62" s="50">
        <f>IF('Fluxo de Caixa'!$B62="","",IF('Fluxo de Caixa'!$A62=1,-SUM('Investimentos'!$H$3:$H$102),0))</f>
        <v/>
      </c>
      <c r="L62" s="50">
        <f>IF('Fluxo de Caixa'!$B62="","",'Fluxo de Caixa'!$J62+'Fluxo de Caixa'!$K62)</f>
        <v/>
      </c>
      <c r="M62" s="50">
        <f>IF('Fluxo de Caixa'!$B62="","",SUM('Fluxo de Caixa'!$L$3:'Fluxo de Caixa'!$L62))</f>
        <v/>
      </c>
      <c r="N62" s="56">
        <f>IF('Fluxo de Caixa'!$B62="","",IFERROR('Fluxo de Caixa'!$L62/'Fluxo de Caixa'!$E62,0))</f>
        <v/>
      </c>
      <c r="O62" s="10">
        <f>IF('Fluxo de Caixa'!$B62="","",IF('Fluxo de Caixa'!$L62&gt;=0,"Positivo","Atenção"))</f>
        <v/>
      </c>
      <c r="P62" s="16" t="n"/>
      <c r="Q62" s="10">
        <f>IF('Fluxo de Caixa'!$P62="","",IFERROR(VLOOKUP('Fluxo de Caixa'!$P62,'Premissas'!$E$5:$G$8,2,FALSE),""))</f>
        <v/>
      </c>
      <c r="R62" s="10">
        <f>IF('Fluxo de Caixa'!$P62="","",IFERROR(VLOOKUP('Fluxo de Caixa'!$P62,'Premissas'!$E$5:$G$8,3,FALSE),""))</f>
        <v/>
      </c>
      <c r="S62" s="10">
        <f>IF('Fluxo de Caixa'!$B62="","",IF('Fluxo de Caixa'!$M62&gt;=0,1,0))</f>
        <v/>
      </c>
    </row>
    <row r="63">
      <c r="A63" s="8">
        <f>IF('Fluxo de Caixa'!$B63="","",'Fluxo de Caixa'!$A62+1)</f>
        <v/>
      </c>
      <c r="B63" s="48" t="n"/>
      <c r="C63" s="53">
        <f>IF('Fluxo de Caixa'!$B63="","",IF('Fluxo de Caixa'!$C62="",'Premissas'!$B$11,ROUND('Fluxo de Caixa'!$C62*(1+'Premissas'!$B$12),0)))</f>
        <v/>
      </c>
      <c r="D63" s="47">
        <f>IF('Fluxo de Caixa'!$B63="","",'Premissas'!$B$10)</f>
        <v/>
      </c>
      <c r="E63" s="47">
        <f>IF('Fluxo de Caixa'!$B63="","",'Fluxo de Caixa'!$C63*'Fluxo de Caixa'!$D63)</f>
        <v/>
      </c>
      <c r="F63" s="47">
        <f>IF('Fluxo de Caixa'!$B63="","",'Fluxo de Caixa'!$C63*'Premissas'!$B$13)</f>
        <v/>
      </c>
      <c r="G63" s="47">
        <f>IF('Fluxo de Caixa'!$B63="","",'Premissas'!$B$14)</f>
        <v/>
      </c>
      <c r="H63" s="44" t="n"/>
      <c r="I63" s="47">
        <f>IF('Fluxo de Caixa'!$B63="","",'Fluxo de Caixa'!$E63*'Premissas'!$B$16)</f>
        <v/>
      </c>
      <c r="J63" s="47">
        <f>IF('Fluxo de Caixa'!$B63="","",'Fluxo de Caixa'!$E63-'Fluxo de Caixa'!$F63-'Fluxo de Caixa'!$G63-'Fluxo de Caixa'!$H63-'Fluxo de Caixa'!$I63)</f>
        <v/>
      </c>
      <c r="K63" s="47">
        <f>IF('Fluxo de Caixa'!$B63="","",IF('Fluxo de Caixa'!$A63=1,-SUM('Investimentos'!$H$3:$H$102),0))</f>
        <v/>
      </c>
      <c r="L63" s="47">
        <f>IF('Fluxo de Caixa'!$B63="","",'Fluxo de Caixa'!$J63+'Fluxo de Caixa'!$K63)</f>
        <v/>
      </c>
      <c r="M63" s="47">
        <f>IF('Fluxo de Caixa'!$B63="","",SUM('Fluxo de Caixa'!$L$3:'Fluxo de Caixa'!$L63))</f>
        <v/>
      </c>
      <c r="N63" s="54">
        <f>IF('Fluxo de Caixa'!$B63="","",IFERROR('Fluxo de Caixa'!$L63/'Fluxo de Caixa'!$E63,0))</f>
        <v/>
      </c>
      <c r="O63" s="8">
        <f>IF('Fluxo de Caixa'!$B63="","",IF('Fluxo de Caixa'!$L63&gt;=0,"Positivo","Atenção"))</f>
        <v/>
      </c>
      <c r="P63" s="16" t="n"/>
      <c r="Q63" s="8">
        <f>IF('Fluxo de Caixa'!$P63="","",IFERROR(VLOOKUP('Fluxo de Caixa'!$P63,'Premissas'!$E$5:$G$8,2,FALSE),""))</f>
        <v/>
      </c>
      <c r="R63" s="8">
        <f>IF('Fluxo de Caixa'!$P63="","",IFERROR(VLOOKUP('Fluxo de Caixa'!$P63,'Premissas'!$E$5:$G$8,3,FALSE),""))</f>
        <v/>
      </c>
      <c r="S63" s="8">
        <f>IF('Fluxo de Caixa'!$B63="","",IF('Fluxo de Caixa'!$M63&gt;=0,1,0))</f>
        <v/>
      </c>
    </row>
    <row r="64">
      <c r="A64" s="10">
        <f>IF('Fluxo de Caixa'!$B64="","",'Fluxo de Caixa'!$A63+1)</f>
        <v/>
      </c>
      <c r="B64" s="48" t="n"/>
      <c r="C64" s="55">
        <f>IF('Fluxo de Caixa'!$B64="","",IF('Fluxo de Caixa'!$C63="",'Premissas'!$B$11,ROUND('Fluxo de Caixa'!$C63*(1+'Premissas'!$B$12),0)))</f>
        <v/>
      </c>
      <c r="D64" s="50">
        <f>IF('Fluxo de Caixa'!$B64="","",'Premissas'!$B$10)</f>
        <v/>
      </c>
      <c r="E64" s="50">
        <f>IF('Fluxo de Caixa'!$B64="","",'Fluxo de Caixa'!$C64*'Fluxo de Caixa'!$D64)</f>
        <v/>
      </c>
      <c r="F64" s="50">
        <f>IF('Fluxo de Caixa'!$B64="","",'Fluxo de Caixa'!$C64*'Premissas'!$B$13)</f>
        <v/>
      </c>
      <c r="G64" s="50">
        <f>IF('Fluxo de Caixa'!$B64="","",'Premissas'!$B$14)</f>
        <v/>
      </c>
      <c r="H64" s="44" t="n"/>
      <c r="I64" s="50">
        <f>IF('Fluxo de Caixa'!$B64="","",'Fluxo de Caixa'!$E64*'Premissas'!$B$16)</f>
        <v/>
      </c>
      <c r="J64" s="50">
        <f>IF('Fluxo de Caixa'!$B64="","",'Fluxo de Caixa'!$E64-'Fluxo de Caixa'!$F64-'Fluxo de Caixa'!$G64-'Fluxo de Caixa'!$H64-'Fluxo de Caixa'!$I64)</f>
        <v/>
      </c>
      <c r="K64" s="50">
        <f>IF('Fluxo de Caixa'!$B64="","",IF('Fluxo de Caixa'!$A64=1,-SUM('Investimentos'!$H$3:$H$102),0))</f>
        <v/>
      </c>
      <c r="L64" s="50">
        <f>IF('Fluxo de Caixa'!$B64="","",'Fluxo de Caixa'!$J64+'Fluxo de Caixa'!$K64)</f>
        <v/>
      </c>
      <c r="M64" s="50">
        <f>IF('Fluxo de Caixa'!$B64="","",SUM('Fluxo de Caixa'!$L$3:'Fluxo de Caixa'!$L64))</f>
        <v/>
      </c>
      <c r="N64" s="56">
        <f>IF('Fluxo de Caixa'!$B64="","",IFERROR('Fluxo de Caixa'!$L64/'Fluxo de Caixa'!$E64,0))</f>
        <v/>
      </c>
      <c r="O64" s="10">
        <f>IF('Fluxo de Caixa'!$B64="","",IF('Fluxo de Caixa'!$L64&gt;=0,"Positivo","Atenção"))</f>
        <v/>
      </c>
      <c r="P64" s="16" t="n"/>
      <c r="Q64" s="10">
        <f>IF('Fluxo de Caixa'!$P64="","",IFERROR(VLOOKUP('Fluxo de Caixa'!$P64,'Premissas'!$E$5:$G$8,2,FALSE),""))</f>
        <v/>
      </c>
      <c r="R64" s="10">
        <f>IF('Fluxo de Caixa'!$P64="","",IFERROR(VLOOKUP('Fluxo de Caixa'!$P64,'Premissas'!$E$5:$G$8,3,FALSE),""))</f>
        <v/>
      </c>
      <c r="S64" s="10">
        <f>IF('Fluxo de Caixa'!$B64="","",IF('Fluxo de Caixa'!$M64&gt;=0,1,0))</f>
        <v/>
      </c>
    </row>
    <row r="65">
      <c r="A65" s="8">
        <f>IF('Fluxo de Caixa'!$B65="","",'Fluxo de Caixa'!$A64+1)</f>
        <v/>
      </c>
      <c r="B65" s="48" t="n"/>
      <c r="C65" s="53">
        <f>IF('Fluxo de Caixa'!$B65="","",IF('Fluxo de Caixa'!$C64="",'Premissas'!$B$11,ROUND('Fluxo de Caixa'!$C64*(1+'Premissas'!$B$12),0)))</f>
        <v/>
      </c>
      <c r="D65" s="47">
        <f>IF('Fluxo de Caixa'!$B65="","",'Premissas'!$B$10)</f>
        <v/>
      </c>
      <c r="E65" s="47">
        <f>IF('Fluxo de Caixa'!$B65="","",'Fluxo de Caixa'!$C65*'Fluxo de Caixa'!$D65)</f>
        <v/>
      </c>
      <c r="F65" s="47">
        <f>IF('Fluxo de Caixa'!$B65="","",'Fluxo de Caixa'!$C65*'Premissas'!$B$13)</f>
        <v/>
      </c>
      <c r="G65" s="47">
        <f>IF('Fluxo de Caixa'!$B65="","",'Premissas'!$B$14)</f>
        <v/>
      </c>
      <c r="H65" s="44" t="n"/>
      <c r="I65" s="47">
        <f>IF('Fluxo de Caixa'!$B65="","",'Fluxo de Caixa'!$E65*'Premissas'!$B$16)</f>
        <v/>
      </c>
      <c r="J65" s="47">
        <f>IF('Fluxo de Caixa'!$B65="","",'Fluxo de Caixa'!$E65-'Fluxo de Caixa'!$F65-'Fluxo de Caixa'!$G65-'Fluxo de Caixa'!$H65-'Fluxo de Caixa'!$I65)</f>
        <v/>
      </c>
      <c r="K65" s="47">
        <f>IF('Fluxo de Caixa'!$B65="","",IF('Fluxo de Caixa'!$A65=1,-SUM('Investimentos'!$H$3:$H$102),0))</f>
        <v/>
      </c>
      <c r="L65" s="47">
        <f>IF('Fluxo de Caixa'!$B65="","",'Fluxo de Caixa'!$J65+'Fluxo de Caixa'!$K65)</f>
        <v/>
      </c>
      <c r="M65" s="47">
        <f>IF('Fluxo de Caixa'!$B65="","",SUM('Fluxo de Caixa'!$L$3:'Fluxo de Caixa'!$L65))</f>
        <v/>
      </c>
      <c r="N65" s="54">
        <f>IF('Fluxo de Caixa'!$B65="","",IFERROR('Fluxo de Caixa'!$L65/'Fluxo de Caixa'!$E65,0))</f>
        <v/>
      </c>
      <c r="O65" s="8">
        <f>IF('Fluxo de Caixa'!$B65="","",IF('Fluxo de Caixa'!$L65&gt;=0,"Positivo","Atenção"))</f>
        <v/>
      </c>
      <c r="P65" s="16" t="n"/>
      <c r="Q65" s="8">
        <f>IF('Fluxo de Caixa'!$P65="","",IFERROR(VLOOKUP('Fluxo de Caixa'!$P65,'Premissas'!$E$5:$G$8,2,FALSE),""))</f>
        <v/>
      </c>
      <c r="R65" s="8">
        <f>IF('Fluxo de Caixa'!$P65="","",IFERROR(VLOOKUP('Fluxo de Caixa'!$P65,'Premissas'!$E$5:$G$8,3,FALSE),""))</f>
        <v/>
      </c>
      <c r="S65" s="8">
        <f>IF('Fluxo de Caixa'!$B65="","",IF('Fluxo de Caixa'!$M65&gt;=0,1,0))</f>
        <v/>
      </c>
    </row>
    <row r="66">
      <c r="A66" s="10">
        <f>IF('Fluxo de Caixa'!$B66="","",'Fluxo de Caixa'!$A65+1)</f>
        <v/>
      </c>
      <c r="B66" s="48" t="n"/>
      <c r="C66" s="55">
        <f>IF('Fluxo de Caixa'!$B66="","",IF('Fluxo de Caixa'!$C65="",'Premissas'!$B$11,ROUND('Fluxo de Caixa'!$C65*(1+'Premissas'!$B$12),0)))</f>
        <v/>
      </c>
      <c r="D66" s="50">
        <f>IF('Fluxo de Caixa'!$B66="","",'Premissas'!$B$10)</f>
        <v/>
      </c>
      <c r="E66" s="50">
        <f>IF('Fluxo de Caixa'!$B66="","",'Fluxo de Caixa'!$C66*'Fluxo de Caixa'!$D66)</f>
        <v/>
      </c>
      <c r="F66" s="50">
        <f>IF('Fluxo de Caixa'!$B66="","",'Fluxo de Caixa'!$C66*'Premissas'!$B$13)</f>
        <v/>
      </c>
      <c r="G66" s="50">
        <f>IF('Fluxo de Caixa'!$B66="","",'Premissas'!$B$14)</f>
        <v/>
      </c>
      <c r="H66" s="44" t="n"/>
      <c r="I66" s="50">
        <f>IF('Fluxo de Caixa'!$B66="","",'Fluxo de Caixa'!$E66*'Premissas'!$B$16)</f>
        <v/>
      </c>
      <c r="J66" s="50">
        <f>IF('Fluxo de Caixa'!$B66="","",'Fluxo de Caixa'!$E66-'Fluxo de Caixa'!$F66-'Fluxo de Caixa'!$G66-'Fluxo de Caixa'!$H66-'Fluxo de Caixa'!$I66)</f>
        <v/>
      </c>
      <c r="K66" s="50">
        <f>IF('Fluxo de Caixa'!$B66="","",IF('Fluxo de Caixa'!$A66=1,-SUM('Investimentos'!$H$3:$H$102),0))</f>
        <v/>
      </c>
      <c r="L66" s="50">
        <f>IF('Fluxo de Caixa'!$B66="","",'Fluxo de Caixa'!$J66+'Fluxo de Caixa'!$K66)</f>
        <v/>
      </c>
      <c r="M66" s="50">
        <f>IF('Fluxo de Caixa'!$B66="","",SUM('Fluxo de Caixa'!$L$3:'Fluxo de Caixa'!$L66))</f>
        <v/>
      </c>
      <c r="N66" s="56">
        <f>IF('Fluxo de Caixa'!$B66="","",IFERROR('Fluxo de Caixa'!$L66/'Fluxo de Caixa'!$E66,0))</f>
        <v/>
      </c>
      <c r="O66" s="10">
        <f>IF('Fluxo de Caixa'!$B66="","",IF('Fluxo de Caixa'!$L66&gt;=0,"Positivo","Atenção"))</f>
        <v/>
      </c>
      <c r="P66" s="16" t="n"/>
      <c r="Q66" s="10">
        <f>IF('Fluxo de Caixa'!$P66="","",IFERROR(VLOOKUP('Fluxo de Caixa'!$P66,'Premissas'!$E$5:$G$8,2,FALSE),""))</f>
        <v/>
      </c>
      <c r="R66" s="10">
        <f>IF('Fluxo de Caixa'!$P66="","",IFERROR(VLOOKUP('Fluxo de Caixa'!$P66,'Premissas'!$E$5:$G$8,3,FALSE),""))</f>
        <v/>
      </c>
      <c r="S66" s="10">
        <f>IF('Fluxo de Caixa'!$B66="","",IF('Fluxo de Caixa'!$M66&gt;=0,1,0))</f>
        <v/>
      </c>
    </row>
    <row r="67">
      <c r="A67" s="8">
        <f>IF('Fluxo de Caixa'!$B67="","",'Fluxo de Caixa'!$A66+1)</f>
        <v/>
      </c>
      <c r="B67" s="48" t="n"/>
      <c r="C67" s="53">
        <f>IF('Fluxo de Caixa'!$B67="","",IF('Fluxo de Caixa'!$C66="",'Premissas'!$B$11,ROUND('Fluxo de Caixa'!$C66*(1+'Premissas'!$B$12),0)))</f>
        <v/>
      </c>
      <c r="D67" s="47">
        <f>IF('Fluxo de Caixa'!$B67="","",'Premissas'!$B$10)</f>
        <v/>
      </c>
      <c r="E67" s="47">
        <f>IF('Fluxo de Caixa'!$B67="","",'Fluxo de Caixa'!$C67*'Fluxo de Caixa'!$D67)</f>
        <v/>
      </c>
      <c r="F67" s="47">
        <f>IF('Fluxo de Caixa'!$B67="","",'Fluxo de Caixa'!$C67*'Premissas'!$B$13)</f>
        <v/>
      </c>
      <c r="G67" s="47">
        <f>IF('Fluxo de Caixa'!$B67="","",'Premissas'!$B$14)</f>
        <v/>
      </c>
      <c r="H67" s="44" t="n"/>
      <c r="I67" s="47">
        <f>IF('Fluxo de Caixa'!$B67="","",'Fluxo de Caixa'!$E67*'Premissas'!$B$16)</f>
        <v/>
      </c>
      <c r="J67" s="47">
        <f>IF('Fluxo de Caixa'!$B67="","",'Fluxo de Caixa'!$E67-'Fluxo de Caixa'!$F67-'Fluxo de Caixa'!$G67-'Fluxo de Caixa'!$H67-'Fluxo de Caixa'!$I67)</f>
        <v/>
      </c>
      <c r="K67" s="47">
        <f>IF('Fluxo de Caixa'!$B67="","",IF('Fluxo de Caixa'!$A67=1,-SUM('Investimentos'!$H$3:$H$102),0))</f>
        <v/>
      </c>
      <c r="L67" s="47">
        <f>IF('Fluxo de Caixa'!$B67="","",'Fluxo de Caixa'!$J67+'Fluxo de Caixa'!$K67)</f>
        <v/>
      </c>
      <c r="M67" s="47">
        <f>IF('Fluxo de Caixa'!$B67="","",SUM('Fluxo de Caixa'!$L$3:'Fluxo de Caixa'!$L67))</f>
        <v/>
      </c>
      <c r="N67" s="54">
        <f>IF('Fluxo de Caixa'!$B67="","",IFERROR('Fluxo de Caixa'!$L67/'Fluxo de Caixa'!$E67,0))</f>
        <v/>
      </c>
      <c r="O67" s="8">
        <f>IF('Fluxo de Caixa'!$B67="","",IF('Fluxo de Caixa'!$L67&gt;=0,"Positivo","Atenção"))</f>
        <v/>
      </c>
      <c r="P67" s="16" t="n"/>
      <c r="Q67" s="8">
        <f>IF('Fluxo de Caixa'!$P67="","",IFERROR(VLOOKUP('Fluxo de Caixa'!$P67,'Premissas'!$E$5:$G$8,2,FALSE),""))</f>
        <v/>
      </c>
      <c r="R67" s="8">
        <f>IF('Fluxo de Caixa'!$P67="","",IFERROR(VLOOKUP('Fluxo de Caixa'!$P67,'Premissas'!$E$5:$G$8,3,FALSE),""))</f>
        <v/>
      </c>
      <c r="S67" s="8">
        <f>IF('Fluxo de Caixa'!$B67="","",IF('Fluxo de Caixa'!$M67&gt;=0,1,0))</f>
        <v/>
      </c>
    </row>
    <row r="68">
      <c r="A68" s="10">
        <f>IF('Fluxo de Caixa'!$B68="","",'Fluxo de Caixa'!$A67+1)</f>
        <v/>
      </c>
      <c r="B68" s="48" t="n"/>
      <c r="C68" s="55">
        <f>IF('Fluxo de Caixa'!$B68="","",IF('Fluxo de Caixa'!$C67="",'Premissas'!$B$11,ROUND('Fluxo de Caixa'!$C67*(1+'Premissas'!$B$12),0)))</f>
        <v/>
      </c>
      <c r="D68" s="50">
        <f>IF('Fluxo de Caixa'!$B68="","",'Premissas'!$B$10)</f>
        <v/>
      </c>
      <c r="E68" s="50">
        <f>IF('Fluxo de Caixa'!$B68="","",'Fluxo de Caixa'!$C68*'Fluxo de Caixa'!$D68)</f>
        <v/>
      </c>
      <c r="F68" s="50">
        <f>IF('Fluxo de Caixa'!$B68="","",'Fluxo de Caixa'!$C68*'Premissas'!$B$13)</f>
        <v/>
      </c>
      <c r="G68" s="50">
        <f>IF('Fluxo de Caixa'!$B68="","",'Premissas'!$B$14)</f>
        <v/>
      </c>
      <c r="H68" s="44" t="n"/>
      <c r="I68" s="50">
        <f>IF('Fluxo de Caixa'!$B68="","",'Fluxo de Caixa'!$E68*'Premissas'!$B$16)</f>
        <v/>
      </c>
      <c r="J68" s="50">
        <f>IF('Fluxo de Caixa'!$B68="","",'Fluxo de Caixa'!$E68-'Fluxo de Caixa'!$F68-'Fluxo de Caixa'!$G68-'Fluxo de Caixa'!$H68-'Fluxo de Caixa'!$I68)</f>
        <v/>
      </c>
      <c r="K68" s="50">
        <f>IF('Fluxo de Caixa'!$B68="","",IF('Fluxo de Caixa'!$A68=1,-SUM('Investimentos'!$H$3:$H$102),0))</f>
        <v/>
      </c>
      <c r="L68" s="50">
        <f>IF('Fluxo de Caixa'!$B68="","",'Fluxo de Caixa'!$J68+'Fluxo de Caixa'!$K68)</f>
        <v/>
      </c>
      <c r="M68" s="50">
        <f>IF('Fluxo de Caixa'!$B68="","",SUM('Fluxo de Caixa'!$L$3:'Fluxo de Caixa'!$L68))</f>
        <v/>
      </c>
      <c r="N68" s="56">
        <f>IF('Fluxo de Caixa'!$B68="","",IFERROR('Fluxo de Caixa'!$L68/'Fluxo de Caixa'!$E68,0))</f>
        <v/>
      </c>
      <c r="O68" s="10">
        <f>IF('Fluxo de Caixa'!$B68="","",IF('Fluxo de Caixa'!$L68&gt;=0,"Positivo","Atenção"))</f>
        <v/>
      </c>
      <c r="P68" s="16" t="n"/>
      <c r="Q68" s="10">
        <f>IF('Fluxo de Caixa'!$P68="","",IFERROR(VLOOKUP('Fluxo de Caixa'!$P68,'Premissas'!$E$5:$G$8,2,FALSE),""))</f>
        <v/>
      </c>
      <c r="R68" s="10">
        <f>IF('Fluxo de Caixa'!$P68="","",IFERROR(VLOOKUP('Fluxo de Caixa'!$P68,'Premissas'!$E$5:$G$8,3,FALSE),""))</f>
        <v/>
      </c>
      <c r="S68" s="10">
        <f>IF('Fluxo de Caixa'!$B68="","",IF('Fluxo de Caixa'!$M68&gt;=0,1,0))</f>
        <v/>
      </c>
    </row>
    <row r="69">
      <c r="A69" s="8">
        <f>IF('Fluxo de Caixa'!$B69="","",'Fluxo de Caixa'!$A68+1)</f>
        <v/>
      </c>
      <c r="B69" s="48" t="n"/>
      <c r="C69" s="53">
        <f>IF('Fluxo de Caixa'!$B69="","",IF('Fluxo de Caixa'!$C68="",'Premissas'!$B$11,ROUND('Fluxo de Caixa'!$C68*(1+'Premissas'!$B$12),0)))</f>
        <v/>
      </c>
      <c r="D69" s="47">
        <f>IF('Fluxo de Caixa'!$B69="","",'Premissas'!$B$10)</f>
        <v/>
      </c>
      <c r="E69" s="47">
        <f>IF('Fluxo de Caixa'!$B69="","",'Fluxo de Caixa'!$C69*'Fluxo de Caixa'!$D69)</f>
        <v/>
      </c>
      <c r="F69" s="47">
        <f>IF('Fluxo de Caixa'!$B69="","",'Fluxo de Caixa'!$C69*'Premissas'!$B$13)</f>
        <v/>
      </c>
      <c r="G69" s="47">
        <f>IF('Fluxo de Caixa'!$B69="","",'Premissas'!$B$14)</f>
        <v/>
      </c>
      <c r="H69" s="44" t="n"/>
      <c r="I69" s="47">
        <f>IF('Fluxo de Caixa'!$B69="","",'Fluxo de Caixa'!$E69*'Premissas'!$B$16)</f>
        <v/>
      </c>
      <c r="J69" s="47">
        <f>IF('Fluxo de Caixa'!$B69="","",'Fluxo de Caixa'!$E69-'Fluxo de Caixa'!$F69-'Fluxo de Caixa'!$G69-'Fluxo de Caixa'!$H69-'Fluxo de Caixa'!$I69)</f>
        <v/>
      </c>
      <c r="K69" s="47">
        <f>IF('Fluxo de Caixa'!$B69="","",IF('Fluxo de Caixa'!$A69=1,-SUM('Investimentos'!$H$3:$H$102),0))</f>
        <v/>
      </c>
      <c r="L69" s="47">
        <f>IF('Fluxo de Caixa'!$B69="","",'Fluxo de Caixa'!$J69+'Fluxo de Caixa'!$K69)</f>
        <v/>
      </c>
      <c r="M69" s="47">
        <f>IF('Fluxo de Caixa'!$B69="","",SUM('Fluxo de Caixa'!$L$3:'Fluxo de Caixa'!$L69))</f>
        <v/>
      </c>
      <c r="N69" s="54">
        <f>IF('Fluxo de Caixa'!$B69="","",IFERROR('Fluxo de Caixa'!$L69/'Fluxo de Caixa'!$E69,0))</f>
        <v/>
      </c>
      <c r="O69" s="8">
        <f>IF('Fluxo de Caixa'!$B69="","",IF('Fluxo de Caixa'!$L69&gt;=0,"Positivo","Atenção"))</f>
        <v/>
      </c>
      <c r="P69" s="16" t="n"/>
      <c r="Q69" s="8">
        <f>IF('Fluxo de Caixa'!$P69="","",IFERROR(VLOOKUP('Fluxo de Caixa'!$P69,'Premissas'!$E$5:$G$8,2,FALSE),""))</f>
        <v/>
      </c>
      <c r="R69" s="8">
        <f>IF('Fluxo de Caixa'!$P69="","",IFERROR(VLOOKUP('Fluxo de Caixa'!$P69,'Premissas'!$E$5:$G$8,3,FALSE),""))</f>
        <v/>
      </c>
      <c r="S69" s="8">
        <f>IF('Fluxo de Caixa'!$B69="","",IF('Fluxo de Caixa'!$M69&gt;=0,1,0))</f>
        <v/>
      </c>
    </row>
    <row r="70">
      <c r="A70" s="10">
        <f>IF('Fluxo de Caixa'!$B70="","",'Fluxo de Caixa'!$A69+1)</f>
        <v/>
      </c>
      <c r="B70" s="48" t="n"/>
      <c r="C70" s="55">
        <f>IF('Fluxo de Caixa'!$B70="","",IF('Fluxo de Caixa'!$C69="",'Premissas'!$B$11,ROUND('Fluxo de Caixa'!$C69*(1+'Premissas'!$B$12),0)))</f>
        <v/>
      </c>
      <c r="D70" s="50">
        <f>IF('Fluxo de Caixa'!$B70="","",'Premissas'!$B$10)</f>
        <v/>
      </c>
      <c r="E70" s="50">
        <f>IF('Fluxo de Caixa'!$B70="","",'Fluxo de Caixa'!$C70*'Fluxo de Caixa'!$D70)</f>
        <v/>
      </c>
      <c r="F70" s="50">
        <f>IF('Fluxo de Caixa'!$B70="","",'Fluxo de Caixa'!$C70*'Premissas'!$B$13)</f>
        <v/>
      </c>
      <c r="G70" s="50">
        <f>IF('Fluxo de Caixa'!$B70="","",'Premissas'!$B$14)</f>
        <v/>
      </c>
      <c r="H70" s="44" t="n"/>
      <c r="I70" s="50">
        <f>IF('Fluxo de Caixa'!$B70="","",'Fluxo de Caixa'!$E70*'Premissas'!$B$16)</f>
        <v/>
      </c>
      <c r="J70" s="50">
        <f>IF('Fluxo de Caixa'!$B70="","",'Fluxo de Caixa'!$E70-'Fluxo de Caixa'!$F70-'Fluxo de Caixa'!$G70-'Fluxo de Caixa'!$H70-'Fluxo de Caixa'!$I70)</f>
        <v/>
      </c>
      <c r="K70" s="50">
        <f>IF('Fluxo de Caixa'!$B70="","",IF('Fluxo de Caixa'!$A70=1,-SUM('Investimentos'!$H$3:$H$102),0))</f>
        <v/>
      </c>
      <c r="L70" s="50">
        <f>IF('Fluxo de Caixa'!$B70="","",'Fluxo de Caixa'!$J70+'Fluxo de Caixa'!$K70)</f>
        <v/>
      </c>
      <c r="M70" s="50">
        <f>IF('Fluxo de Caixa'!$B70="","",SUM('Fluxo de Caixa'!$L$3:'Fluxo de Caixa'!$L70))</f>
        <v/>
      </c>
      <c r="N70" s="56">
        <f>IF('Fluxo de Caixa'!$B70="","",IFERROR('Fluxo de Caixa'!$L70/'Fluxo de Caixa'!$E70,0))</f>
        <v/>
      </c>
      <c r="O70" s="10">
        <f>IF('Fluxo de Caixa'!$B70="","",IF('Fluxo de Caixa'!$L70&gt;=0,"Positivo","Atenção"))</f>
        <v/>
      </c>
      <c r="P70" s="16" t="n"/>
      <c r="Q70" s="10">
        <f>IF('Fluxo de Caixa'!$P70="","",IFERROR(VLOOKUP('Fluxo de Caixa'!$P70,'Premissas'!$E$5:$G$8,2,FALSE),""))</f>
        <v/>
      </c>
      <c r="R70" s="10">
        <f>IF('Fluxo de Caixa'!$P70="","",IFERROR(VLOOKUP('Fluxo de Caixa'!$P70,'Premissas'!$E$5:$G$8,3,FALSE),""))</f>
        <v/>
      </c>
      <c r="S70" s="10">
        <f>IF('Fluxo de Caixa'!$B70="","",IF('Fluxo de Caixa'!$M70&gt;=0,1,0))</f>
        <v/>
      </c>
    </row>
    <row r="71">
      <c r="A71" s="8">
        <f>IF('Fluxo de Caixa'!$B71="","",'Fluxo de Caixa'!$A70+1)</f>
        <v/>
      </c>
      <c r="B71" s="48" t="n"/>
      <c r="C71" s="53">
        <f>IF('Fluxo de Caixa'!$B71="","",IF('Fluxo de Caixa'!$C70="",'Premissas'!$B$11,ROUND('Fluxo de Caixa'!$C70*(1+'Premissas'!$B$12),0)))</f>
        <v/>
      </c>
      <c r="D71" s="47">
        <f>IF('Fluxo de Caixa'!$B71="","",'Premissas'!$B$10)</f>
        <v/>
      </c>
      <c r="E71" s="47">
        <f>IF('Fluxo de Caixa'!$B71="","",'Fluxo de Caixa'!$C71*'Fluxo de Caixa'!$D71)</f>
        <v/>
      </c>
      <c r="F71" s="47">
        <f>IF('Fluxo de Caixa'!$B71="","",'Fluxo de Caixa'!$C71*'Premissas'!$B$13)</f>
        <v/>
      </c>
      <c r="G71" s="47">
        <f>IF('Fluxo de Caixa'!$B71="","",'Premissas'!$B$14)</f>
        <v/>
      </c>
      <c r="H71" s="44" t="n"/>
      <c r="I71" s="47">
        <f>IF('Fluxo de Caixa'!$B71="","",'Fluxo de Caixa'!$E71*'Premissas'!$B$16)</f>
        <v/>
      </c>
      <c r="J71" s="47">
        <f>IF('Fluxo de Caixa'!$B71="","",'Fluxo de Caixa'!$E71-'Fluxo de Caixa'!$F71-'Fluxo de Caixa'!$G71-'Fluxo de Caixa'!$H71-'Fluxo de Caixa'!$I71)</f>
        <v/>
      </c>
      <c r="K71" s="47">
        <f>IF('Fluxo de Caixa'!$B71="","",IF('Fluxo de Caixa'!$A71=1,-SUM('Investimentos'!$H$3:$H$102),0))</f>
        <v/>
      </c>
      <c r="L71" s="47">
        <f>IF('Fluxo de Caixa'!$B71="","",'Fluxo de Caixa'!$J71+'Fluxo de Caixa'!$K71)</f>
        <v/>
      </c>
      <c r="M71" s="47">
        <f>IF('Fluxo de Caixa'!$B71="","",SUM('Fluxo de Caixa'!$L$3:'Fluxo de Caixa'!$L71))</f>
        <v/>
      </c>
      <c r="N71" s="54">
        <f>IF('Fluxo de Caixa'!$B71="","",IFERROR('Fluxo de Caixa'!$L71/'Fluxo de Caixa'!$E71,0))</f>
        <v/>
      </c>
      <c r="O71" s="8">
        <f>IF('Fluxo de Caixa'!$B71="","",IF('Fluxo de Caixa'!$L71&gt;=0,"Positivo","Atenção"))</f>
        <v/>
      </c>
      <c r="P71" s="16" t="n"/>
      <c r="Q71" s="8">
        <f>IF('Fluxo de Caixa'!$P71="","",IFERROR(VLOOKUP('Fluxo de Caixa'!$P71,'Premissas'!$E$5:$G$8,2,FALSE),""))</f>
        <v/>
      </c>
      <c r="R71" s="8">
        <f>IF('Fluxo de Caixa'!$P71="","",IFERROR(VLOOKUP('Fluxo de Caixa'!$P71,'Premissas'!$E$5:$G$8,3,FALSE),""))</f>
        <v/>
      </c>
      <c r="S71" s="8">
        <f>IF('Fluxo de Caixa'!$B71="","",IF('Fluxo de Caixa'!$M71&gt;=0,1,0))</f>
        <v/>
      </c>
    </row>
    <row r="72">
      <c r="A72" s="10">
        <f>IF('Fluxo de Caixa'!$B72="","",'Fluxo de Caixa'!$A71+1)</f>
        <v/>
      </c>
      <c r="B72" s="48" t="n"/>
      <c r="C72" s="55">
        <f>IF('Fluxo de Caixa'!$B72="","",IF('Fluxo de Caixa'!$C71="",'Premissas'!$B$11,ROUND('Fluxo de Caixa'!$C71*(1+'Premissas'!$B$12),0)))</f>
        <v/>
      </c>
      <c r="D72" s="50">
        <f>IF('Fluxo de Caixa'!$B72="","",'Premissas'!$B$10)</f>
        <v/>
      </c>
      <c r="E72" s="50">
        <f>IF('Fluxo de Caixa'!$B72="","",'Fluxo de Caixa'!$C72*'Fluxo de Caixa'!$D72)</f>
        <v/>
      </c>
      <c r="F72" s="50">
        <f>IF('Fluxo de Caixa'!$B72="","",'Fluxo de Caixa'!$C72*'Premissas'!$B$13)</f>
        <v/>
      </c>
      <c r="G72" s="50">
        <f>IF('Fluxo de Caixa'!$B72="","",'Premissas'!$B$14)</f>
        <v/>
      </c>
      <c r="H72" s="44" t="n"/>
      <c r="I72" s="50">
        <f>IF('Fluxo de Caixa'!$B72="","",'Fluxo de Caixa'!$E72*'Premissas'!$B$16)</f>
        <v/>
      </c>
      <c r="J72" s="50">
        <f>IF('Fluxo de Caixa'!$B72="","",'Fluxo de Caixa'!$E72-'Fluxo de Caixa'!$F72-'Fluxo de Caixa'!$G72-'Fluxo de Caixa'!$H72-'Fluxo de Caixa'!$I72)</f>
        <v/>
      </c>
      <c r="K72" s="50">
        <f>IF('Fluxo de Caixa'!$B72="","",IF('Fluxo de Caixa'!$A72=1,-SUM('Investimentos'!$H$3:$H$102),0))</f>
        <v/>
      </c>
      <c r="L72" s="50">
        <f>IF('Fluxo de Caixa'!$B72="","",'Fluxo de Caixa'!$J72+'Fluxo de Caixa'!$K72)</f>
        <v/>
      </c>
      <c r="M72" s="50">
        <f>IF('Fluxo de Caixa'!$B72="","",SUM('Fluxo de Caixa'!$L$3:'Fluxo de Caixa'!$L72))</f>
        <v/>
      </c>
      <c r="N72" s="56">
        <f>IF('Fluxo de Caixa'!$B72="","",IFERROR('Fluxo de Caixa'!$L72/'Fluxo de Caixa'!$E72,0))</f>
        <v/>
      </c>
      <c r="O72" s="10">
        <f>IF('Fluxo de Caixa'!$B72="","",IF('Fluxo de Caixa'!$L72&gt;=0,"Positivo","Atenção"))</f>
        <v/>
      </c>
      <c r="P72" s="16" t="n"/>
      <c r="Q72" s="10">
        <f>IF('Fluxo de Caixa'!$P72="","",IFERROR(VLOOKUP('Fluxo de Caixa'!$P72,'Premissas'!$E$5:$G$8,2,FALSE),""))</f>
        <v/>
      </c>
      <c r="R72" s="10">
        <f>IF('Fluxo de Caixa'!$P72="","",IFERROR(VLOOKUP('Fluxo de Caixa'!$P72,'Premissas'!$E$5:$G$8,3,FALSE),""))</f>
        <v/>
      </c>
      <c r="S72" s="10">
        <f>IF('Fluxo de Caixa'!$B72="","",IF('Fluxo de Caixa'!$M72&gt;=0,1,0))</f>
        <v/>
      </c>
    </row>
    <row r="73">
      <c r="A73" s="8">
        <f>IF('Fluxo de Caixa'!$B73="","",'Fluxo de Caixa'!$A72+1)</f>
        <v/>
      </c>
      <c r="B73" s="48" t="n"/>
      <c r="C73" s="53">
        <f>IF('Fluxo de Caixa'!$B73="","",IF('Fluxo de Caixa'!$C72="",'Premissas'!$B$11,ROUND('Fluxo de Caixa'!$C72*(1+'Premissas'!$B$12),0)))</f>
        <v/>
      </c>
      <c r="D73" s="47">
        <f>IF('Fluxo de Caixa'!$B73="","",'Premissas'!$B$10)</f>
        <v/>
      </c>
      <c r="E73" s="47">
        <f>IF('Fluxo de Caixa'!$B73="","",'Fluxo de Caixa'!$C73*'Fluxo de Caixa'!$D73)</f>
        <v/>
      </c>
      <c r="F73" s="47">
        <f>IF('Fluxo de Caixa'!$B73="","",'Fluxo de Caixa'!$C73*'Premissas'!$B$13)</f>
        <v/>
      </c>
      <c r="G73" s="47">
        <f>IF('Fluxo de Caixa'!$B73="","",'Premissas'!$B$14)</f>
        <v/>
      </c>
      <c r="H73" s="44" t="n"/>
      <c r="I73" s="47">
        <f>IF('Fluxo de Caixa'!$B73="","",'Fluxo de Caixa'!$E73*'Premissas'!$B$16)</f>
        <v/>
      </c>
      <c r="J73" s="47">
        <f>IF('Fluxo de Caixa'!$B73="","",'Fluxo de Caixa'!$E73-'Fluxo de Caixa'!$F73-'Fluxo de Caixa'!$G73-'Fluxo de Caixa'!$H73-'Fluxo de Caixa'!$I73)</f>
        <v/>
      </c>
      <c r="K73" s="47">
        <f>IF('Fluxo de Caixa'!$B73="","",IF('Fluxo de Caixa'!$A73=1,-SUM('Investimentos'!$H$3:$H$102),0))</f>
        <v/>
      </c>
      <c r="L73" s="47">
        <f>IF('Fluxo de Caixa'!$B73="","",'Fluxo de Caixa'!$J73+'Fluxo de Caixa'!$K73)</f>
        <v/>
      </c>
      <c r="M73" s="47">
        <f>IF('Fluxo de Caixa'!$B73="","",SUM('Fluxo de Caixa'!$L$3:'Fluxo de Caixa'!$L73))</f>
        <v/>
      </c>
      <c r="N73" s="54">
        <f>IF('Fluxo de Caixa'!$B73="","",IFERROR('Fluxo de Caixa'!$L73/'Fluxo de Caixa'!$E73,0))</f>
        <v/>
      </c>
      <c r="O73" s="8">
        <f>IF('Fluxo de Caixa'!$B73="","",IF('Fluxo de Caixa'!$L73&gt;=0,"Positivo","Atenção"))</f>
        <v/>
      </c>
      <c r="P73" s="16" t="n"/>
      <c r="Q73" s="8">
        <f>IF('Fluxo de Caixa'!$P73="","",IFERROR(VLOOKUP('Fluxo de Caixa'!$P73,'Premissas'!$E$5:$G$8,2,FALSE),""))</f>
        <v/>
      </c>
      <c r="R73" s="8">
        <f>IF('Fluxo de Caixa'!$P73="","",IFERROR(VLOOKUP('Fluxo de Caixa'!$P73,'Premissas'!$E$5:$G$8,3,FALSE),""))</f>
        <v/>
      </c>
      <c r="S73" s="8">
        <f>IF('Fluxo de Caixa'!$B73="","",IF('Fluxo de Caixa'!$M73&gt;=0,1,0))</f>
        <v/>
      </c>
    </row>
    <row r="74">
      <c r="A74" s="10">
        <f>IF('Fluxo de Caixa'!$B74="","",'Fluxo de Caixa'!$A73+1)</f>
        <v/>
      </c>
      <c r="B74" s="48" t="n"/>
      <c r="C74" s="55">
        <f>IF('Fluxo de Caixa'!$B74="","",IF('Fluxo de Caixa'!$C73="",'Premissas'!$B$11,ROUND('Fluxo de Caixa'!$C73*(1+'Premissas'!$B$12),0)))</f>
        <v/>
      </c>
      <c r="D74" s="50">
        <f>IF('Fluxo de Caixa'!$B74="","",'Premissas'!$B$10)</f>
        <v/>
      </c>
      <c r="E74" s="50">
        <f>IF('Fluxo de Caixa'!$B74="","",'Fluxo de Caixa'!$C74*'Fluxo de Caixa'!$D74)</f>
        <v/>
      </c>
      <c r="F74" s="50">
        <f>IF('Fluxo de Caixa'!$B74="","",'Fluxo de Caixa'!$C74*'Premissas'!$B$13)</f>
        <v/>
      </c>
      <c r="G74" s="50">
        <f>IF('Fluxo de Caixa'!$B74="","",'Premissas'!$B$14)</f>
        <v/>
      </c>
      <c r="H74" s="44" t="n"/>
      <c r="I74" s="50">
        <f>IF('Fluxo de Caixa'!$B74="","",'Fluxo de Caixa'!$E74*'Premissas'!$B$16)</f>
        <v/>
      </c>
      <c r="J74" s="50">
        <f>IF('Fluxo de Caixa'!$B74="","",'Fluxo de Caixa'!$E74-'Fluxo de Caixa'!$F74-'Fluxo de Caixa'!$G74-'Fluxo de Caixa'!$H74-'Fluxo de Caixa'!$I74)</f>
        <v/>
      </c>
      <c r="K74" s="50">
        <f>IF('Fluxo de Caixa'!$B74="","",IF('Fluxo de Caixa'!$A74=1,-SUM('Investimentos'!$H$3:$H$102),0))</f>
        <v/>
      </c>
      <c r="L74" s="50">
        <f>IF('Fluxo de Caixa'!$B74="","",'Fluxo de Caixa'!$J74+'Fluxo de Caixa'!$K74)</f>
        <v/>
      </c>
      <c r="M74" s="50">
        <f>IF('Fluxo de Caixa'!$B74="","",SUM('Fluxo de Caixa'!$L$3:'Fluxo de Caixa'!$L74))</f>
        <v/>
      </c>
      <c r="N74" s="56">
        <f>IF('Fluxo de Caixa'!$B74="","",IFERROR('Fluxo de Caixa'!$L74/'Fluxo de Caixa'!$E74,0))</f>
        <v/>
      </c>
      <c r="O74" s="10">
        <f>IF('Fluxo de Caixa'!$B74="","",IF('Fluxo de Caixa'!$L74&gt;=0,"Positivo","Atenção"))</f>
        <v/>
      </c>
      <c r="P74" s="16" t="n"/>
      <c r="Q74" s="10">
        <f>IF('Fluxo de Caixa'!$P74="","",IFERROR(VLOOKUP('Fluxo de Caixa'!$P74,'Premissas'!$E$5:$G$8,2,FALSE),""))</f>
        <v/>
      </c>
      <c r="R74" s="10">
        <f>IF('Fluxo de Caixa'!$P74="","",IFERROR(VLOOKUP('Fluxo de Caixa'!$P74,'Premissas'!$E$5:$G$8,3,FALSE),""))</f>
        <v/>
      </c>
      <c r="S74" s="10">
        <f>IF('Fluxo de Caixa'!$B74="","",IF('Fluxo de Caixa'!$M74&gt;=0,1,0))</f>
        <v/>
      </c>
    </row>
    <row r="75">
      <c r="A75" s="8">
        <f>IF('Fluxo de Caixa'!$B75="","",'Fluxo de Caixa'!$A74+1)</f>
        <v/>
      </c>
      <c r="B75" s="48" t="n"/>
      <c r="C75" s="53">
        <f>IF('Fluxo de Caixa'!$B75="","",IF('Fluxo de Caixa'!$C74="",'Premissas'!$B$11,ROUND('Fluxo de Caixa'!$C74*(1+'Premissas'!$B$12),0)))</f>
        <v/>
      </c>
      <c r="D75" s="47">
        <f>IF('Fluxo de Caixa'!$B75="","",'Premissas'!$B$10)</f>
        <v/>
      </c>
      <c r="E75" s="47">
        <f>IF('Fluxo de Caixa'!$B75="","",'Fluxo de Caixa'!$C75*'Fluxo de Caixa'!$D75)</f>
        <v/>
      </c>
      <c r="F75" s="47">
        <f>IF('Fluxo de Caixa'!$B75="","",'Fluxo de Caixa'!$C75*'Premissas'!$B$13)</f>
        <v/>
      </c>
      <c r="G75" s="47">
        <f>IF('Fluxo de Caixa'!$B75="","",'Premissas'!$B$14)</f>
        <v/>
      </c>
      <c r="H75" s="44" t="n"/>
      <c r="I75" s="47">
        <f>IF('Fluxo de Caixa'!$B75="","",'Fluxo de Caixa'!$E75*'Premissas'!$B$16)</f>
        <v/>
      </c>
      <c r="J75" s="47">
        <f>IF('Fluxo de Caixa'!$B75="","",'Fluxo de Caixa'!$E75-'Fluxo de Caixa'!$F75-'Fluxo de Caixa'!$G75-'Fluxo de Caixa'!$H75-'Fluxo de Caixa'!$I75)</f>
        <v/>
      </c>
      <c r="K75" s="47">
        <f>IF('Fluxo de Caixa'!$B75="","",IF('Fluxo de Caixa'!$A75=1,-SUM('Investimentos'!$H$3:$H$102),0))</f>
        <v/>
      </c>
      <c r="L75" s="47">
        <f>IF('Fluxo de Caixa'!$B75="","",'Fluxo de Caixa'!$J75+'Fluxo de Caixa'!$K75)</f>
        <v/>
      </c>
      <c r="M75" s="47">
        <f>IF('Fluxo de Caixa'!$B75="","",SUM('Fluxo de Caixa'!$L$3:'Fluxo de Caixa'!$L75))</f>
        <v/>
      </c>
      <c r="N75" s="54">
        <f>IF('Fluxo de Caixa'!$B75="","",IFERROR('Fluxo de Caixa'!$L75/'Fluxo de Caixa'!$E75,0))</f>
        <v/>
      </c>
      <c r="O75" s="8">
        <f>IF('Fluxo de Caixa'!$B75="","",IF('Fluxo de Caixa'!$L75&gt;=0,"Positivo","Atenção"))</f>
        <v/>
      </c>
      <c r="P75" s="16" t="n"/>
      <c r="Q75" s="8">
        <f>IF('Fluxo de Caixa'!$P75="","",IFERROR(VLOOKUP('Fluxo de Caixa'!$P75,'Premissas'!$E$5:$G$8,2,FALSE),""))</f>
        <v/>
      </c>
      <c r="R75" s="8">
        <f>IF('Fluxo de Caixa'!$P75="","",IFERROR(VLOOKUP('Fluxo de Caixa'!$P75,'Premissas'!$E$5:$G$8,3,FALSE),""))</f>
        <v/>
      </c>
      <c r="S75" s="8">
        <f>IF('Fluxo de Caixa'!$B75="","",IF('Fluxo de Caixa'!$M75&gt;=0,1,0))</f>
        <v/>
      </c>
    </row>
    <row r="76">
      <c r="A76" s="10">
        <f>IF('Fluxo de Caixa'!$B76="","",'Fluxo de Caixa'!$A75+1)</f>
        <v/>
      </c>
      <c r="B76" s="48" t="n"/>
      <c r="C76" s="55">
        <f>IF('Fluxo de Caixa'!$B76="","",IF('Fluxo de Caixa'!$C75="",'Premissas'!$B$11,ROUND('Fluxo de Caixa'!$C75*(1+'Premissas'!$B$12),0)))</f>
        <v/>
      </c>
      <c r="D76" s="50">
        <f>IF('Fluxo de Caixa'!$B76="","",'Premissas'!$B$10)</f>
        <v/>
      </c>
      <c r="E76" s="50">
        <f>IF('Fluxo de Caixa'!$B76="","",'Fluxo de Caixa'!$C76*'Fluxo de Caixa'!$D76)</f>
        <v/>
      </c>
      <c r="F76" s="50">
        <f>IF('Fluxo de Caixa'!$B76="","",'Fluxo de Caixa'!$C76*'Premissas'!$B$13)</f>
        <v/>
      </c>
      <c r="G76" s="50">
        <f>IF('Fluxo de Caixa'!$B76="","",'Premissas'!$B$14)</f>
        <v/>
      </c>
      <c r="H76" s="44" t="n"/>
      <c r="I76" s="50">
        <f>IF('Fluxo de Caixa'!$B76="","",'Fluxo de Caixa'!$E76*'Premissas'!$B$16)</f>
        <v/>
      </c>
      <c r="J76" s="50">
        <f>IF('Fluxo de Caixa'!$B76="","",'Fluxo de Caixa'!$E76-'Fluxo de Caixa'!$F76-'Fluxo de Caixa'!$G76-'Fluxo de Caixa'!$H76-'Fluxo de Caixa'!$I76)</f>
        <v/>
      </c>
      <c r="K76" s="50">
        <f>IF('Fluxo de Caixa'!$B76="","",IF('Fluxo de Caixa'!$A76=1,-SUM('Investimentos'!$H$3:$H$102),0))</f>
        <v/>
      </c>
      <c r="L76" s="50">
        <f>IF('Fluxo de Caixa'!$B76="","",'Fluxo de Caixa'!$J76+'Fluxo de Caixa'!$K76)</f>
        <v/>
      </c>
      <c r="M76" s="50">
        <f>IF('Fluxo de Caixa'!$B76="","",SUM('Fluxo de Caixa'!$L$3:'Fluxo de Caixa'!$L76))</f>
        <v/>
      </c>
      <c r="N76" s="56">
        <f>IF('Fluxo de Caixa'!$B76="","",IFERROR('Fluxo de Caixa'!$L76/'Fluxo de Caixa'!$E76,0))</f>
        <v/>
      </c>
      <c r="O76" s="10">
        <f>IF('Fluxo de Caixa'!$B76="","",IF('Fluxo de Caixa'!$L76&gt;=0,"Positivo","Atenção"))</f>
        <v/>
      </c>
      <c r="P76" s="16" t="n"/>
      <c r="Q76" s="10">
        <f>IF('Fluxo de Caixa'!$P76="","",IFERROR(VLOOKUP('Fluxo de Caixa'!$P76,'Premissas'!$E$5:$G$8,2,FALSE),""))</f>
        <v/>
      </c>
      <c r="R76" s="10">
        <f>IF('Fluxo de Caixa'!$P76="","",IFERROR(VLOOKUP('Fluxo de Caixa'!$P76,'Premissas'!$E$5:$G$8,3,FALSE),""))</f>
        <v/>
      </c>
      <c r="S76" s="10">
        <f>IF('Fluxo de Caixa'!$B76="","",IF('Fluxo de Caixa'!$M76&gt;=0,1,0))</f>
        <v/>
      </c>
    </row>
    <row r="77">
      <c r="A77" s="8">
        <f>IF('Fluxo de Caixa'!$B77="","",'Fluxo de Caixa'!$A76+1)</f>
        <v/>
      </c>
      <c r="B77" s="48" t="n"/>
      <c r="C77" s="53">
        <f>IF('Fluxo de Caixa'!$B77="","",IF('Fluxo de Caixa'!$C76="",'Premissas'!$B$11,ROUND('Fluxo de Caixa'!$C76*(1+'Premissas'!$B$12),0)))</f>
        <v/>
      </c>
      <c r="D77" s="47">
        <f>IF('Fluxo de Caixa'!$B77="","",'Premissas'!$B$10)</f>
        <v/>
      </c>
      <c r="E77" s="47">
        <f>IF('Fluxo de Caixa'!$B77="","",'Fluxo de Caixa'!$C77*'Fluxo de Caixa'!$D77)</f>
        <v/>
      </c>
      <c r="F77" s="47">
        <f>IF('Fluxo de Caixa'!$B77="","",'Fluxo de Caixa'!$C77*'Premissas'!$B$13)</f>
        <v/>
      </c>
      <c r="G77" s="47">
        <f>IF('Fluxo de Caixa'!$B77="","",'Premissas'!$B$14)</f>
        <v/>
      </c>
      <c r="H77" s="44" t="n"/>
      <c r="I77" s="47">
        <f>IF('Fluxo de Caixa'!$B77="","",'Fluxo de Caixa'!$E77*'Premissas'!$B$16)</f>
        <v/>
      </c>
      <c r="J77" s="47">
        <f>IF('Fluxo de Caixa'!$B77="","",'Fluxo de Caixa'!$E77-'Fluxo de Caixa'!$F77-'Fluxo de Caixa'!$G77-'Fluxo de Caixa'!$H77-'Fluxo de Caixa'!$I77)</f>
        <v/>
      </c>
      <c r="K77" s="47">
        <f>IF('Fluxo de Caixa'!$B77="","",IF('Fluxo de Caixa'!$A77=1,-SUM('Investimentos'!$H$3:$H$102),0))</f>
        <v/>
      </c>
      <c r="L77" s="47">
        <f>IF('Fluxo de Caixa'!$B77="","",'Fluxo de Caixa'!$J77+'Fluxo de Caixa'!$K77)</f>
        <v/>
      </c>
      <c r="M77" s="47">
        <f>IF('Fluxo de Caixa'!$B77="","",SUM('Fluxo de Caixa'!$L$3:'Fluxo de Caixa'!$L77))</f>
        <v/>
      </c>
      <c r="N77" s="54">
        <f>IF('Fluxo de Caixa'!$B77="","",IFERROR('Fluxo de Caixa'!$L77/'Fluxo de Caixa'!$E77,0))</f>
        <v/>
      </c>
      <c r="O77" s="8">
        <f>IF('Fluxo de Caixa'!$B77="","",IF('Fluxo de Caixa'!$L77&gt;=0,"Positivo","Atenção"))</f>
        <v/>
      </c>
      <c r="P77" s="16" t="n"/>
      <c r="Q77" s="8">
        <f>IF('Fluxo de Caixa'!$P77="","",IFERROR(VLOOKUP('Fluxo de Caixa'!$P77,'Premissas'!$E$5:$G$8,2,FALSE),""))</f>
        <v/>
      </c>
      <c r="R77" s="8">
        <f>IF('Fluxo de Caixa'!$P77="","",IFERROR(VLOOKUP('Fluxo de Caixa'!$P77,'Premissas'!$E$5:$G$8,3,FALSE),""))</f>
        <v/>
      </c>
      <c r="S77" s="8">
        <f>IF('Fluxo de Caixa'!$B77="","",IF('Fluxo de Caixa'!$M77&gt;=0,1,0))</f>
        <v/>
      </c>
    </row>
    <row r="78">
      <c r="A78" s="10">
        <f>IF('Fluxo de Caixa'!$B78="","",'Fluxo de Caixa'!$A77+1)</f>
        <v/>
      </c>
      <c r="B78" s="48" t="n"/>
      <c r="C78" s="55">
        <f>IF('Fluxo de Caixa'!$B78="","",IF('Fluxo de Caixa'!$C77="",'Premissas'!$B$11,ROUND('Fluxo de Caixa'!$C77*(1+'Premissas'!$B$12),0)))</f>
        <v/>
      </c>
      <c r="D78" s="50">
        <f>IF('Fluxo de Caixa'!$B78="","",'Premissas'!$B$10)</f>
        <v/>
      </c>
      <c r="E78" s="50">
        <f>IF('Fluxo de Caixa'!$B78="","",'Fluxo de Caixa'!$C78*'Fluxo de Caixa'!$D78)</f>
        <v/>
      </c>
      <c r="F78" s="50">
        <f>IF('Fluxo de Caixa'!$B78="","",'Fluxo de Caixa'!$C78*'Premissas'!$B$13)</f>
        <v/>
      </c>
      <c r="G78" s="50">
        <f>IF('Fluxo de Caixa'!$B78="","",'Premissas'!$B$14)</f>
        <v/>
      </c>
      <c r="H78" s="44" t="n"/>
      <c r="I78" s="50">
        <f>IF('Fluxo de Caixa'!$B78="","",'Fluxo de Caixa'!$E78*'Premissas'!$B$16)</f>
        <v/>
      </c>
      <c r="J78" s="50">
        <f>IF('Fluxo de Caixa'!$B78="","",'Fluxo de Caixa'!$E78-'Fluxo de Caixa'!$F78-'Fluxo de Caixa'!$G78-'Fluxo de Caixa'!$H78-'Fluxo de Caixa'!$I78)</f>
        <v/>
      </c>
      <c r="K78" s="50">
        <f>IF('Fluxo de Caixa'!$B78="","",IF('Fluxo de Caixa'!$A78=1,-SUM('Investimentos'!$H$3:$H$102),0))</f>
        <v/>
      </c>
      <c r="L78" s="50">
        <f>IF('Fluxo de Caixa'!$B78="","",'Fluxo de Caixa'!$J78+'Fluxo de Caixa'!$K78)</f>
        <v/>
      </c>
      <c r="M78" s="50">
        <f>IF('Fluxo de Caixa'!$B78="","",SUM('Fluxo de Caixa'!$L$3:'Fluxo de Caixa'!$L78))</f>
        <v/>
      </c>
      <c r="N78" s="56">
        <f>IF('Fluxo de Caixa'!$B78="","",IFERROR('Fluxo de Caixa'!$L78/'Fluxo de Caixa'!$E78,0))</f>
        <v/>
      </c>
      <c r="O78" s="10">
        <f>IF('Fluxo de Caixa'!$B78="","",IF('Fluxo de Caixa'!$L78&gt;=0,"Positivo","Atenção"))</f>
        <v/>
      </c>
      <c r="P78" s="16" t="n"/>
      <c r="Q78" s="10">
        <f>IF('Fluxo de Caixa'!$P78="","",IFERROR(VLOOKUP('Fluxo de Caixa'!$P78,'Premissas'!$E$5:$G$8,2,FALSE),""))</f>
        <v/>
      </c>
      <c r="R78" s="10">
        <f>IF('Fluxo de Caixa'!$P78="","",IFERROR(VLOOKUP('Fluxo de Caixa'!$P78,'Premissas'!$E$5:$G$8,3,FALSE),""))</f>
        <v/>
      </c>
      <c r="S78" s="10">
        <f>IF('Fluxo de Caixa'!$B78="","",IF('Fluxo de Caixa'!$M78&gt;=0,1,0))</f>
        <v/>
      </c>
    </row>
    <row r="79">
      <c r="A79" s="8">
        <f>IF('Fluxo de Caixa'!$B79="","",'Fluxo de Caixa'!$A78+1)</f>
        <v/>
      </c>
      <c r="B79" s="48" t="n"/>
      <c r="C79" s="53">
        <f>IF('Fluxo de Caixa'!$B79="","",IF('Fluxo de Caixa'!$C78="",'Premissas'!$B$11,ROUND('Fluxo de Caixa'!$C78*(1+'Premissas'!$B$12),0)))</f>
        <v/>
      </c>
      <c r="D79" s="47">
        <f>IF('Fluxo de Caixa'!$B79="","",'Premissas'!$B$10)</f>
        <v/>
      </c>
      <c r="E79" s="47">
        <f>IF('Fluxo de Caixa'!$B79="","",'Fluxo de Caixa'!$C79*'Fluxo de Caixa'!$D79)</f>
        <v/>
      </c>
      <c r="F79" s="47">
        <f>IF('Fluxo de Caixa'!$B79="","",'Fluxo de Caixa'!$C79*'Premissas'!$B$13)</f>
        <v/>
      </c>
      <c r="G79" s="47">
        <f>IF('Fluxo de Caixa'!$B79="","",'Premissas'!$B$14)</f>
        <v/>
      </c>
      <c r="H79" s="44" t="n"/>
      <c r="I79" s="47">
        <f>IF('Fluxo de Caixa'!$B79="","",'Fluxo de Caixa'!$E79*'Premissas'!$B$16)</f>
        <v/>
      </c>
      <c r="J79" s="47">
        <f>IF('Fluxo de Caixa'!$B79="","",'Fluxo de Caixa'!$E79-'Fluxo de Caixa'!$F79-'Fluxo de Caixa'!$G79-'Fluxo de Caixa'!$H79-'Fluxo de Caixa'!$I79)</f>
        <v/>
      </c>
      <c r="K79" s="47">
        <f>IF('Fluxo de Caixa'!$B79="","",IF('Fluxo de Caixa'!$A79=1,-SUM('Investimentos'!$H$3:$H$102),0))</f>
        <v/>
      </c>
      <c r="L79" s="47">
        <f>IF('Fluxo de Caixa'!$B79="","",'Fluxo de Caixa'!$J79+'Fluxo de Caixa'!$K79)</f>
        <v/>
      </c>
      <c r="M79" s="47">
        <f>IF('Fluxo de Caixa'!$B79="","",SUM('Fluxo de Caixa'!$L$3:'Fluxo de Caixa'!$L79))</f>
        <v/>
      </c>
      <c r="N79" s="54">
        <f>IF('Fluxo de Caixa'!$B79="","",IFERROR('Fluxo de Caixa'!$L79/'Fluxo de Caixa'!$E79,0))</f>
        <v/>
      </c>
      <c r="O79" s="8">
        <f>IF('Fluxo de Caixa'!$B79="","",IF('Fluxo de Caixa'!$L79&gt;=0,"Positivo","Atenção"))</f>
        <v/>
      </c>
      <c r="P79" s="16" t="n"/>
      <c r="Q79" s="8">
        <f>IF('Fluxo de Caixa'!$P79="","",IFERROR(VLOOKUP('Fluxo de Caixa'!$P79,'Premissas'!$E$5:$G$8,2,FALSE),""))</f>
        <v/>
      </c>
      <c r="R79" s="8">
        <f>IF('Fluxo de Caixa'!$P79="","",IFERROR(VLOOKUP('Fluxo de Caixa'!$P79,'Premissas'!$E$5:$G$8,3,FALSE),""))</f>
        <v/>
      </c>
      <c r="S79" s="8">
        <f>IF('Fluxo de Caixa'!$B79="","",IF('Fluxo de Caixa'!$M79&gt;=0,1,0))</f>
        <v/>
      </c>
    </row>
    <row r="80">
      <c r="A80" s="10">
        <f>IF('Fluxo de Caixa'!$B80="","",'Fluxo de Caixa'!$A79+1)</f>
        <v/>
      </c>
      <c r="B80" s="48" t="n"/>
      <c r="C80" s="55">
        <f>IF('Fluxo de Caixa'!$B80="","",IF('Fluxo de Caixa'!$C79="",'Premissas'!$B$11,ROUND('Fluxo de Caixa'!$C79*(1+'Premissas'!$B$12),0)))</f>
        <v/>
      </c>
      <c r="D80" s="50">
        <f>IF('Fluxo de Caixa'!$B80="","",'Premissas'!$B$10)</f>
        <v/>
      </c>
      <c r="E80" s="50">
        <f>IF('Fluxo de Caixa'!$B80="","",'Fluxo de Caixa'!$C80*'Fluxo de Caixa'!$D80)</f>
        <v/>
      </c>
      <c r="F80" s="50">
        <f>IF('Fluxo de Caixa'!$B80="","",'Fluxo de Caixa'!$C80*'Premissas'!$B$13)</f>
        <v/>
      </c>
      <c r="G80" s="50">
        <f>IF('Fluxo de Caixa'!$B80="","",'Premissas'!$B$14)</f>
        <v/>
      </c>
      <c r="H80" s="44" t="n"/>
      <c r="I80" s="50">
        <f>IF('Fluxo de Caixa'!$B80="","",'Fluxo de Caixa'!$E80*'Premissas'!$B$16)</f>
        <v/>
      </c>
      <c r="J80" s="50">
        <f>IF('Fluxo de Caixa'!$B80="","",'Fluxo de Caixa'!$E80-'Fluxo de Caixa'!$F80-'Fluxo de Caixa'!$G80-'Fluxo de Caixa'!$H80-'Fluxo de Caixa'!$I80)</f>
        <v/>
      </c>
      <c r="K80" s="50">
        <f>IF('Fluxo de Caixa'!$B80="","",IF('Fluxo de Caixa'!$A80=1,-SUM('Investimentos'!$H$3:$H$102),0))</f>
        <v/>
      </c>
      <c r="L80" s="50">
        <f>IF('Fluxo de Caixa'!$B80="","",'Fluxo de Caixa'!$J80+'Fluxo de Caixa'!$K80)</f>
        <v/>
      </c>
      <c r="M80" s="50">
        <f>IF('Fluxo de Caixa'!$B80="","",SUM('Fluxo de Caixa'!$L$3:'Fluxo de Caixa'!$L80))</f>
        <v/>
      </c>
      <c r="N80" s="56">
        <f>IF('Fluxo de Caixa'!$B80="","",IFERROR('Fluxo de Caixa'!$L80/'Fluxo de Caixa'!$E80,0))</f>
        <v/>
      </c>
      <c r="O80" s="10">
        <f>IF('Fluxo de Caixa'!$B80="","",IF('Fluxo de Caixa'!$L80&gt;=0,"Positivo","Atenção"))</f>
        <v/>
      </c>
      <c r="P80" s="16" t="n"/>
      <c r="Q80" s="10">
        <f>IF('Fluxo de Caixa'!$P80="","",IFERROR(VLOOKUP('Fluxo de Caixa'!$P80,'Premissas'!$E$5:$G$8,2,FALSE),""))</f>
        <v/>
      </c>
      <c r="R80" s="10">
        <f>IF('Fluxo de Caixa'!$P80="","",IFERROR(VLOOKUP('Fluxo de Caixa'!$P80,'Premissas'!$E$5:$G$8,3,FALSE),""))</f>
        <v/>
      </c>
      <c r="S80" s="10">
        <f>IF('Fluxo de Caixa'!$B80="","",IF('Fluxo de Caixa'!$M80&gt;=0,1,0))</f>
        <v/>
      </c>
    </row>
    <row r="81">
      <c r="A81" s="8">
        <f>IF('Fluxo de Caixa'!$B81="","",'Fluxo de Caixa'!$A80+1)</f>
        <v/>
      </c>
      <c r="B81" s="48" t="n"/>
      <c r="C81" s="53">
        <f>IF('Fluxo de Caixa'!$B81="","",IF('Fluxo de Caixa'!$C80="",'Premissas'!$B$11,ROUND('Fluxo de Caixa'!$C80*(1+'Premissas'!$B$12),0)))</f>
        <v/>
      </c>
      <c r="D81" s="47">
        <f>IF('Fluxo de Caixa'!$B81="","",'Premissas'!$B$10)</f>
        <v/>
      </c>
      <c r="E81" s="47">
        <f>IF('Fluxo de Caixa'!$B81="","",'Fluxo de Caixa'!$C81*'Fluxo de Caixa'!$D81)</f>
        <v/>
      </c>
      <c r="F81" s="47">
        <f>IF('Fluxo de Caixa'!$B81="","",'Fluxo de Caixa'!$C81*'Premissas'!$B$13)</f>
        <v/>
      </c>
      <c r="G81" s="47">
        <f>IF('Fluxo de Caixa'!$B81="","",'Premissas'!$B$14)</f>
        <v/>
      </c>
      <c r="H81" s="44" t="n"/>
      <c r="I81" s="47">
        <f>IF('Fluxo de Caixa'!$B81="","",'Fluxo de Caixa'!$E81*'Premissas'!$B$16)</f>
        <v/>
      </c>
      <c r="J81" s="47">
        <f>IF('Fluxo de Caixa'!$B81="","",'Fluxo de Caixa'!$E81-'Fluxo de Caixa'!$F81-'Fluxo de Caixa'!$G81-'Fluxo de Caixa'!$H81-'Fluxo de Caixa'!$I81)</f>
        <v/>
      </c>
      <c r="K81" s="47">
        <f>IF('Fluxo de Caixa'!$B81="","",IF('Fluxo de Caixa'!$A81=1,-SUM('Investimentos'!$H$3:$H$102),0))</f>
        <v/>
      </c>
      <c r="L81" s="47">
        <f>IF('Fluxo de Caixa'!$B81="","",'Fluxo de Caixa'!$J81+'Fluxo de Caixa'!$K81)</f>
        <v/>
      </c>
      <c r="M81" s="47">
        <f>IF('Fluxo de Caixa'!$B81="","",SUM('Fluxo de Caixa'!$L$3:'Fluxo de Caixa'!$L81))</f>
        <v/>
      </c>
      <c r="N81" s="54">
        <f>IF('Fluxo de Caixa'!$B81="","",IFERROR('Fluxo de Caixa'!$L81/'Fluxo de Caixa'!$E81,0))</f>
        <v/>
      </c>
      <c r="O81" s="8">
        <f>IF('Fluxo de Caixa'!$B81="","",IF('Fluxo de Caixa'!$L81&gt;=0,"Positivo","Atenção"))</f>
        <v/>
      </c>
      <c r="P81" s="16" t="n"/>
      <c r="Q81" s="8">
        <f>IF('Fluxo de Caixa'!$P81="","",IFERROR(VLOOKUP('Fluxo de Caixa'!$P81,'Premissas'!$E$5:$G$8,2,FALSE),""))</f>
        <v/>
      </c>
      <c r="R81" s="8">
        <f>IF('Fluxo de Caixa'!$P81="","",IFERROR(VLOOKUP('Fluxo de Caixa'!$P81,'Premissas'!$E$5:$G$8,3,FALSE),""))</f>
        <v/>
      </c>
      <c r="S81" s="8">
        <f>IF('Fluxo de Caixa'!$B81="","",IF('Fluxo de Caixa'!$M81&gt;=0,1,0))</f>
        <v/>
      </c>
    </row>
    <row r="82">
      <c r="A82" s="10">
        <f>IF('Fluxo de Caixa'!$B82="","",'Fluxo de Caixa'!$A81+1)</f>
        <v/>
      </c>
      <c r="B82" s="48" t="n"/>
      <c r="C82" s="55">
        <f>IF('Fluxo de Caixa'!$B82="","",IF('Fluxo de Caixa'!$C81="",'Premissas'!$B$11,ROUND('Fluxo de Caixa'!$C81*(1+'Premissas'!$B$12),0)))</f>
        <v/>
      </c>
      <c r="D82" s="50">
        <f>IF('Fluxo de Caixa'!$B82="","",'Premissas'!$B$10)</f>
        <v/>
      </c>
      <c r="E82" s="50">
        <f>IF('Fluxo de Caixa'!$B82="","",'Fluxo de Caixa'!$C82*'Fluxo de Caixa'!$D82)</f>
        <v/>
      </c>
      <c r="F82" s="50">
        <f>IF('Fluxo de Caixa'!$B82="","",'Fluxo de Caixa'!$C82*'Premissas'!$B$13)</f>
        <v/>
      </c>
      <c r="G82" s="50">
        <f>IF('Fluxo de Caixa'!$B82="","",'Premissas'!$B$14)</f>
        <v/>
      </c>
      <c r="H82" s="44" t="n"/>
      <c r="I82" s="50">
        <f>IF('Fluxo de Caixa'!$B82="","",'Fluxo de Caixa'!$E82*'Premissas'!$B$16)</f>
        <v/>
      </c>
      <c r="J82" s="50">
        <f>IF('Fluxo de Caixa'!$B82="","",'Fluxo de Caixa'!$E82-'Fluxo de Caixa'!$F82-'Fluxo de Caixa'!$G82-'Fluxo de Caixa'!$H82-'Fluxo de Caixa'!$I82)</f>
        <v/>
      </c>
      <c r="K82" s="50">
        <f>IF('Fluxo de Caixa'!$B82="","",IF('Fluxo de Caixa'!$A82=1,-SUM('Investimentos'!$H$3:$H$102),0))</f>
        <v/>
      </c>
      <c r="L82" s="50">
        <f>IF('Fluxo de Caixa'!$B82="","",'Fluxo de Caixa'!$J82+'Fluxo de Caixa'!$K82)</f>
        <v/>
      </c>
      <c r="M82" s="50">
        <f>IF('Fluxo de Caixa'!$B82="","",SUM('Fluxo de Caixa'!$L$3:'Fluxo de Caixa'!$L82))</f>
        <v/>
      </c>
      <c r="N82" s="56">
        <f>IF('Fluxo de Caixa'!$B82="","",IFERROR('Fluxo de Caixa'!$L82/'Fluxo de Caixa'!$E82,0))</f>
        <v/>
      </c>
      <c r="O82" s="10">
        <f>IF('Fluxo de Caixa'!$B82="","",IF('Fluxo de Caixa'!$L82&gt;=0,"Positivo","Atenção"))</f>
        <v/>
      </c>
      <c r="P82" s="16" t="n"/>
      <c r="Q82" s="10">
        <f>IF('Fluxo de Caixa'!$P82="","",IFERROR(VLOOKUP('Fluxo de Caixa'!$P82,'Premissas'!$E$5:$G$8,2,FALSE),""))</f>
        <v/>
      </c>
      <c r="R82" s="10">
        <f>IF('Fluxo de Caixa'!$P82="","",IFERROR(VLOOKUP('Fluxo de Caixa'!$P82,'Premissas'!$E$5:$G$8,3,FALSE),""))</f>
        <v/>
      </c>
      <c r="S82" s="10">
        <f>IF('Fluxo de Caixa'!$B82="","",IF('Fluxo de Caixa'!$M82&gt;=0,1,0))</f>
        <v/>
      </c>
    </row>
    <row r="83">
      <c r="A83" s="8">
        <f>IF('Fluxo de Caixa'!$B83="","",'Fluxo de Caixa'!$A82+1)</f>
        <v/>
      </c>
      <c r="B83" s="48" t="n"/>
      <c r="C83" s="53">
        <f>IF('Fluxo de Caixa'!$B83="","",IF('Fluxo de Caixa'!$C82="",'Premissas'!$B$11,ROUND('Fluxo de Caixa'!$C82*(1+'Premissas'!$B$12),0)))</f>
        <v/>
      </c>
      <c r="D83" s="47">
        <f>IF('Fluxo de Caixa'!$B83="","",'Premissas'!$B$10)</f>
        <v/>
      </c>
      <c r="E83" s="47">
        <f>IF('Fluxo de Caixa'!$B83="","",'Fluxo de Caixa'!$C83*'Fluxo de Caixa'!$D83)</f>
        <v/>
      </c>
      <c r="F83" s="47">
        <f>IF('Fluxo de Caixa'!$B83="","",'Fluxo de Caixa'!$C83*'Premissas'!$B$13)</f>
        <v/>
      </c>
      <c r="G83" s="47">
        <f>IF('Fluxo de Caixa'!$B83="","",'Premissas'!$B$14)</f>
        <v/>
      </c>
      <c r="H83" s="44" t="n"/>
      <c r="I83" s="47">
        <f>IF('Fluxo de Caixa'!$B83="","",'Fluxo de Caixa'!$E83*'Premissas'!$B$16)</f>
        <v/>
      </c>
      <c r="J83" s="47">
        <f>IF('Fluxo de Caixa'!$B83="","",'Fluxo de Caixa'!$E83-'Fluxo de Caixa'!$F83-'Fluxo de Caixa'!$G83-'Fluxo de Caixa'!$H83-'Fluxo de Caixa'!$I83)</f>
        <v/>
      </c>
      <c r="K83" s="47">
        <f>IF('Fluxo de Caixa'!$B83="","",IF('Fluxo de Caixa'!$A83=1,-SUM('Investimentos'!$H$3:$H$102),0))</f>
        <v/>
      </c>
      <c r="L83" s="47">
        <f>IF('Fluxo de Caixa'!$B83="","",'Fluxo de Caixa'!$J83+'Fluxo de Caixa'!$K83)</f>
        <v/>
      </c>
      <c r="M83" s="47">
        <f>IF('Fluxo de Caixa'!$B83="","",SUM('Fluxo de Caixa'!$L$3:'Fluxo de Caixa'!$L83))</f>
        <v/>
      </c>
      <c r="N83" s="54">
        <f>IF('Fluxo de Caixa'!$B83="","",IFERROR('Fluxo de Caixa'!$L83/'Fluxo de Caixa'!$E83,0))</f>
        <v/>
      </c>
      <c r="O83" s="8">
        <f>IF('Fluxo de Caixa'!$B83="","",IF('Fluxo de Caixa'!$L83&gt;=0,"Positivo","Atenção"))</f>
        <v/>
      </c>
      <c r="P83" s="16" t="n"/>
      <c r="Q83" s="8">
        <f>IF('Fluxo de Caixa'!$P83="","",IFERROR(VLOOKUP('Fluxo de Caixa'!$P83,'Premissas'!$E$5:$G$8,2,FALSE),""))</f>
        <v/>
      </c>
      <c r="R83" s="8">
        <f>IF('Fluxo de Caixa'!$P83="","",IFERROR(VLOOKUP('Fluxo de Caixa'!$P83,'Premissas'!$E$5:$G$8,3,FALSE),""))</f>
        <v/>
      </c>
      <c r="S83" s="8">
        <f>IF('Fluxo de Caixa'!$B83="","",IF('Fluxo de Caixa'!$M83&gt;=0,1,0))</f>
        <v/>
      </c>
    </row>
    <row r="84">
      <c r="A84" s="10">
        <f>IF('Fluxo de Caixa'!$B84="","",'Fluxo de Caixa'!$A83+1)</f>
        <v/>
      </c>
      <c r="B84" s="48" t="n"/>
      <c r="C84" s="55">
        <f>IF('Fluxo de Caixa'!$B84="","",IF('Fluxo de Caixa'!$C83="",'Premissas'!$B$11,ROUND('Fluxo de Caixa'!$C83*(1+'Premissas'!$B$12),0)))</f>
        <v/>
      </c>
      <c r="D84" s="50">
        <f>IF('Fluxo de Caixa'!$B84="","",'Premissas'!$B$10)</f>
        <v/>
      </c>
      <c r="E84" s="50">
        <f>IF('Fluxo de Caixa'!$B84="","",'Fluxo de Caixa'!$C84*'Fluxo de Caixa'!$D84)</f>
        <v/>
      </c>
      <c r="F84" s="50">
        <f>IF('Fluxo de Caixa'!$B84="","",'Fluxo de Caixa'!$C84*'Premissas'!$B$13)</f>
        <v/>
      </c>
      <c r="G84" s="50">
        <f>IF('Fluxo de Caixa'!$B84="","",'Premissas'!$B$14)</f>
        <v/>
      </c>
      <c r="H84" s="44" t="n"/>
      <c r="I84" s="50">
        <f>IF('Fluxo de Caixa'!$B84="","",'Fluxo de Caixa'!$E84*'Premissas'!$B$16)</f>
        <v/>
      </c>
      <c r="J84" s="50">
        <f>IF('Fluxo de Caixa'!$B84="","",'Fluxo de Caixa'!$E84-'Fluxo de Caixa'!$F84-'Fluxo de Caixa'!$G84-'Fluxo de Caixa'!$H84-'Fluxo de Caixa'!$I84)</f>
        <v/>
      </c>
      <c r="K84" s="50">
        <f>IF('Fluxo de Caixa'!$B84="","",IF('Fluxo de Caixa'!$A84=1,-SUM('Investimentos'!$H$3:$H$102),0))</f>
        <v/>
      </c>
      <c r="L84" s="50">
        <f>IF('Fluxo de Caixa'!$B84="","",'Fluxo de Caixa'!$J84+'Fluxo de Caixa'!$K84)</f>
        <v/>
      </c>
      <c r="M84" s="50">
        <f>IF('Fluxo de Caixa'!$B84="","",SUM('Fluxo de Caixa'!$L$3:'Fluxo de Caixa'!$L84))</f>
        <v/>
      </c>
      <c r="N84" s="56">
        <f>IF('Fluxo de Caixa'!$B84="","",IFERROR('Fluxo de Caixa'!$L84/'Fluxo de Caixa'!$E84,0))</f>
        <v/>
      </c>
      <c r="O84" s="10">
        <f>IF('Fluxo de Caixa'!$B84="","",IF('Fluxo de Caixa'!$L84&gt;=0,"Positivo","Atenção"))</f>
        <v/>
      </c>
      <c r="P84" s="16" t="n"/>
      <c r="Q84" s="10">
        <f>IF('Fluxo de Caixa'!$P84="","",IFERROR(VLOOKUP('Fluxo de Caixa'!$P84,'Premissas'!$E$5:$G$8,2,FALSE),""))</f>
        <v/>
      </c>
      <c r="R84" s="10">
        <f>IF('Fluxo de Caixa'!$P84="","",IFERROR(VLOOKUP('Fluxo de Caixa'!$P84,'Premissas'!$E$5:$G$8,3,FALSE),""))</f>
        <v/>
      </c>
      <c r="S84" s="10">
        <f>IF('Fluxo de Caixa'!$B84="","",IF('Fluxo de Caixa'!$M84&gt;=0,1,0))</f>
        <v/>
      </c>
    </row>
    <row r="85">
      <c r="A85" s="8">
        <f>IF('Fluxo de Caixa'!$B85="","",'Fluxo de Caixa'!$A84+1)</f>
        <v/>
      </c>
      <c r="B85" s="48" t="n"/>
      <c r="C85" s="53">
        <f>IF('Fluxo de Caixa'!$B85="","",IF('Fluxo de Caixa'!$C84="",'Premissas'!$B$11,ROUND('Fluxo de Caixa'!$C84*(1+'Premissas'!$B$12),0)))</f>
        <v/>
      </c>
      <c r="D85" s="47">
        <f>IF('Fluxo de Caixa'!$B85="","",'Premissas'!$B$10)</f>
        <v/>
      </c>
      <c r="E85" s="47">
        <f>IF('Fluxo de Caixa'!$B85="","",'Fluxo de Caixa'!$C85*'Fluxo de Caixa'!$D85)</f>
        <v/>
      </c>
      <c r="F85" s="47">
        <f>IF('Fluxo de Caixa'!$B85="","",'Fluxo de Caixa'!$C85*'Premissas'!$B$13)</f>
        <v/>
      </c>
      <c r="G85" s="47">
        <f>IF('Fluxo de Caixa'!$B85="","",'Premissas'!$B$14)</f>
        <v/>
      </c>
      <c r="H85" s="44" t="n"/>
      <c r="I85" s="47">
        <f>IF('Fluxo de Caixa'!$B85="","",'Fluxo de Caixa'!$E85*'Premissas'!$B$16)</f>
        <v/>
      </c>
      <c r="J85" s="47">
        <f>IF('Fluxo de Caixa'!$B85="","",'Fluxo de Caixa'!$E85-'Fluxo de Caixa'!$F85-'Fluxo de Caixa'!$G85-'Fluxo de Caixa'!$H85-'Fluxo de Caixa'!$I85)</f>
        <v/>
      </c>
      <c r="K85" s="47">
        <f>IF('Fluxo de Caixa'!$B85="","",IF('Fluxo de Caixa'!$A85=1,-SUM('Investimentos'!$H$3:$H$102),0))</f>
        <v/>
      </c>
      <c r="L85" s="47">
        <f>IF('Fluxo de Caixa'!$B85="","",'Fluxo de Caixa'!$J85+'Fluxo de Caixa'!$K85)</f>
        <v/>
      </c>
      <c r="M85" s="47">
        <f>IF('Fluxo de Caixa'!$B85="","",SUM('Fluxo de Caixa'!$L$3:'Fluxo de Caixa'!$L85))</f>
        <v/>
      </c>
      <c r="N85" s="54">
        <f>IF('Fluxo de Caixa'!$B85="","",IFERROR('Fluxo de Caixa'!$L85/'Fluxo de Caixa'!$E85,0))</f>
        <v/>
      </c>
      <c r="O85" s="8">
        <f>IF('Fluxo de Caixa'!$B85="","",IF('Fluxo de Caixa'!$L85&gt;=0,"Positivo","Atenção"))</f>
        <v/>
      </c>
      <c r="P85" s="16" t="n"/>
      <c r="Q85" s="8">
        <f>IF('Fluxo de Caixa'!$P85="","",IFERROR(VLOOKUP('Fluxo de Caixa'!$P85,'Premissas'!$E$5:$G$8,2,FALSE),""))</f>
        <v/>
      </c>
      <c r="R85" s="8">
        <f>IF('Fluxo de Caixa'!$P85="","",IFERROR(VLOOKUP('Fluxo de Caixa'!$P85,'Premissas'!$E$5:$G$8,3,FALSE),""))</f>
        <v/>
      </c>
      <c r="S85" s="8">
        <f>IF('Fluxo de Caixa'!$B85="","",IF('Fluxo de Caixa'!$M85&gt;=0,1,0))</f>
        <v/>
      </c>
    </row>
    <row r="86">
      <c r="A86" s="10">
        <f>IF('Fluxo de Caixa'!$B86="","",'Fluxo de Caixa'!$A85+1)</f>
        <v/>
      </c>
      <c r="B86" s="48" t="n"/>
      <c r="C86" s="55">
        <f>IF('Fluxo de Caixa'!$B86="","",IF('Fluxo de Caixa'!$C85="",'Premissas'!$B$11,ROUND('Fluxo de Caixa'!$C85*(1+'Premissas'!$B$12),0)))</f>
        <v/>
      </c>
      <c r="D86" s="50">
        <f>IF('Fluxo de Caixa'!$B86="","",'Premissas'!$B$10)</f>
        <v/>
      </c>
      <c r="E86" s="50">
        <f>IF('Fluxo de Caixa'!$B86="","",'Fluxo de Caixa'!$C86*'Fluxo de Caixa'!$D86)</f>
        <v/>
      </c>
      <c r="F86" s="50">
        <f>IF('Fluxo de Caixa'!$B86="","",'Fluxo de Caixa'!$C86*'Premissas'!$B$13)</f>
        <v/>
      </c>
      <c r="G86" s="50">
        <f>IF('Fluxo de Caixa'!$B86="","",'Premissas'!$B$14)</f>
        <v/>
      </c>
      <c r="H86" s="44" t="n"/>
      <c r="I86" s="50">
        <f>IF('Fluxo de Caixa'!$B86="","",'Fluxo de Caixa'!$E86*'Premissas'!$B$16)</f>
        <v/>
      </c>
      <c r="J86" s="50">
        <f>IF('Fluxo de Caixa'!$B86="","",'Fluxo de Caixa'!$E86-'Fluxo de Caixa'!$F86-'Fluxo de Caixa'!$G86-'Fluxo de Caixa'!$H86-'Fluxo de Caixa'!$I86)</f>
        <v/>
      </c>
      <c r="K86" s="50">
        <f>IF('Fluxo de Caixa'!$B86="","",IF('Fluxo de Caixa'!$A86=1,-SUM('Investimentos'!$H$3:$H$102),0))</f>
        <v/>
      </c>
      <c r="L86" s="50">
        <f>IF('Fluxo de Caixa'!$B86="","",'Fluxo de Caixa'!$J86+'Fluxo de Caixa'!$K86)</f>
        <v/>
      </c>
      <c r="M86" s="50">
        <f>IF('Fluxo de Caixa'!$B86="","",SUM('Fluxo de Caixa'!$L$3:'Fluxo de Caixa'!$L86))</f>
        <v/>
      </c>
      <c r="N86" s="56">
        <f>IF('Fluxo de Caixa'!$B86="","",IFERROR('Fluxo de Caixa'!$L86/'Fluxo de Caixa'!$E86,0))</f>
        <v/>
      </c>
      <c r="O86" s="10">
        <f>IF('Fluxo de Caixa'!$B86="","",IF('Fluxo de Caixa'!$L86&gt;=0,"Positivo","Atenção"))</f>
        <v/>
      </c>
      <c r="P86" s="16" t="n"/>
      <c r="Q86" s="10">
        <f>IF('Fluxo de Caixa'!$P86="","",IFERROR(VLOOKUP('Fluxo de Caixa'!$P86,'Premissas'!$E$5:$G$8,2,FALSE),""))</f>
        <v/>
      </c>
      <c r="R86" s="10">
        <f>IF('Fluxo de Caixa'!$P86="","",IFERROR(VLOOKUP('Fluxo de Caixa'!$P86,'Premissas'!$E$5:$G$8,3,FALSE),""))</f>
        <v/>
      </c>
      <c r="S86" s="10">
        <f>IF('Fluxo de Caixa'!$B86="","",IF('Fluxo de Caixa'!$M86&gt;=0,1,0))</f>
        <v/>
      </c>
    </row>
    <row r="87">
      <c r="A87" s="8">
        <f>IF('Fluxo de Caixa'!$B87="","",'Fluxo de Caixa'!$A86+1)</f>
        <v/>
      </c>
      <c r="B87" s="48" t="n"/>
      <c r="C87" s="53">
        <f>IF('Fluxo de Caixa'!$B87="","",IF('Fluxo de Caixa'!$C86="",'Premissas'!$B$11,ROUND('Fluxo de Caixa'!$C86*(1+'Premissas'!$B$12),0)))</f>
        <v/>
      </c>
      <c r="D87" s="47">
        <f>IF('Fluxo de Caixa'!$B87="","",'Premissas'!$B$10)</f>
        <v/>
      </c>
      <c r="E87" s="47">
        <f>IF('Fluxo de Caixa'!$B87="","",'Fluxo de Caixa'!$C87*'Fluxo de Caixa'!$D87)</f>
        <v/>
      </c>
      <c r="F87" s="47">
        <f>IF('Fluxo de Caixa'!$B87="","",'Fluxo de Caixa'!$C87*'Premissas'!$B$13)</f>
        <v/>
      </c>
      <c r="G87" s="47">
        <f>IF('Fluxo de Caixa'!$B87="","",'Premissas'!$B$14)</f>
        <v/>
      </c>
      <c r="H87" s="44" t="n"/>
      <c r="I87" s="47">
        <f>IF('Fluxo de Caixa'!$B87="","",'Fluxo de Caixa'!$E87*'Premissas'!$B$16)</f>
        <v/>
      </c>
      <c r="J87" s="47">
        <f>IF('Fluxo de Caixa'!$B87="","",'Fluxo de Caixa'!$E87-'Fluxo de Caixa'!$F87-'Fluxo de Caixa'!$G87-'Fluxo de Caixa'!$H87-'Fluxo de Caixa'!$I87)</f>
        <v/>
      </c>
      <c r="K87" s="47">
        <f>IF('Fluxo de Caixa'!$B87="","",IF('Fluxo de Caixa'!$A87=1,-SUM('Investimentos'!$H$3:$H$102),0))</f>
        <v/>
      </c>
      <c r="L87" s="47">
        <f>IF('Fluxo de Caixa'!$B87="","",'Fluxo de Caixa'!$J87+'Fluxo de Caixa'!$K87)</f>
        <v/>
      </c>
      <c r="M87" s="47">
        <f>IF('Fluxo de Caixa'!$B87="","",SUM('Fluxo de Caixa'!$L$3:'Fluxo de Caixa'!$L87))</f>
        <v/>
      </c>
      <c r="N87" s="54">
        <f>IF('Fluxo de Caixa'!$B87="","",IFERROR('Fluxo de Caixa'!$L87/'Fluxo de Caixa'!$E87,0))</f>
        <v/>
      </c>
      <c r="O87" s="8">
        <f>IF('Fluxo de Caixa'!$B87="","",IF('Fluxo de Caixa'!$L87&gt;=0,"Positivo","Atenção"))</f>
        <v/>
      </c>
      <c r="P87" s="16" t="n"/>
      <c r="Q87" s="8">
        <f>IF('Fluxo de Caixa'!$P87="","",IFERROR(VLOOKUP('Fluxo de Caixa'!$P87,'Premissas'!$E$5:$G$8,2,FALSE),""))</f>
        <v/>
      </c>
      <c r="R87" s="8">
        <f>IF('Fluxo de Caixa'!$P87="","",IFERROR(VLOOKUP('Fluxo de Caixa'!$P87,'Premissas'!$E$5:$G$8,3,FALSE),""))</f>
        <v/>
      </c>
      <c r="S87" s="8">
        <f>IF('Fluxo de Caixa'!$B87="","",IF('Fluxo de Caixa'!$M87&gt;=0,1,0))</f>
        <v/>
      </c>
    </row>
    <row r="88">
      <c r="A88" s="10">
        <f>IF('Fluxo de Caixa'!$B88="","",'Fluxo de Caixa'!$A87+1)</f>
        <v/>
      </c>
      <c r="B88" s="48" t="n"/>
      <c r="C88" s="55">
        <f>IF('Fluxo de Caixa'!$B88="","",IF('Fluxo de Caixa'!$C87="",'Premissas'!$B$11,ROUND('Fluxo de Caixa'!$C87*(1+'Premissas'!$B$12),0)))</f>
        <v/>
      </c>
      <c r="D88" s="50">
        <f>IF('Fluxo de Caixa'!$B88="","",'Premissas'!$B$10)</f>
        <v/>
      </c>
      <c r="E88" s="50">
        <f>IF('Fluxo de Caixa'!$B88="","",'Fluxo de Caixa'!$C88*'Fluxo de Caixa'!$D88)</f>
        <v/>
      </c>
      <c r="F88" s="50">
        <f>IF('Fluxo de Caixa'!$B88="","",'Fluxo de Caixa'!$C88*'Premissas'!$B$13)</f>
        <v/>
      </c>
      <c r="G88" s="50">
        <f>IF('Fluxo de Caixa'!$B88="","",'Premissas'!$B$14)</f>
        <v/>
      </c>
      <c r="H88" s="44" t="n"/>
      <c r="I88" s="50">
        <f>IF('Fluxo de Caixa'!$B88="","",'Fluxo de Caixa'!$E88*'Premissas'!$B$16)</f>
        <v/>
      </c>
      <c r="J88" s="50">
        <f>IF('Fluxo de Caixa'!$B88="","",'Fluxo de Caixa'!$E88-'Fluxo de Caixa'!$F88-'Fluxo de Caixa'!$G88-'Fluxo de Caixa'!$H88-'Fluxo de Caixa'!$I88)</f>
        <v/>
      </c>
      <c r="K88" s="50">
        <f>IF('Fluxo de Caixa'!$B88="","",IF('Fluxo de Caixa'!$A88=1,-SUM('Investimentos'!$H$3:$H$102),0))</f>
        <v/>
      </c>
      <c r="L88" s="50">
        <f>IF('Fluxo de Caixa'!$B88="","",'Fluxo de Caixa'!$J88+'Fluxo de Caixa'!$K88)</f>
        <v/>
      </c>
      <c r="M88" s="50">
        <f>IF('Fluxo de Caixa'!$B88="","",SUM('Fluxo de Caixa'!$L$3:'Fluxo de Caixa'!$L88))</f>
        <v/>
      </c>
      <c r="N88" s="56">
        <f>IF('Fluxo de Caixa'!$B88="","",IFERROR('Fluxo de Caixa'!$L88/'Fluxo de Caixa'!$E88,0))</f>
        <v/>
      </c>
      <c r="O88" s="10">
        <f>IF('Fluxo de Caixa'!$B88="","",IF('Fluxo de Caixa'!$L88&gt;=0,"Positivo","Atenção"))</f>
        <v/>
      </c>
      <c r="P88" s="16" t="n"/>
      <c r="Q88" s="10">
        <f>IF('Fluxo de Caixa'!$P88="","",IFERROR(VLOOKUP('Fluxo de Caixa'!$P88,'Premissas'!$E$5:$G$8,2,FALSE),""))</f>
        <v/>
      </c>
      <c r="R88" s="10">
        <f>IF('Fluxo de Caixa'!$P88="","",IFERROR(VLOOKUP('Fluxo de Caixa'!$P88,'Premissas'!$E$5:$G$8,3,FALSE),""))</f>
        <v/>
      </c>
      <c r="S88" s="10">
        <f>IF('Fluxo de Caixa'!$B88="","",IF('Fluxo de Caixa'!$M88&gt;=0,1,0))</f>
        <v/>
      </c>
    </row>
    <row r="89">
      <c r="A89" s="8">
        <f>IF('Fluxo de Caixa'!$B89="","",'Fluxo de Caixa'!$A88+1)</f>
        <v/>
      </c>
      <c r="B89" s="48" t="n"/>
      <c r="C89" s="53">
        <f>IF('Fluxo de Caixa'!$B89="","",IF('Fluxo de Caixa'!$C88="",'Premissas'!$B$11,ROUND('Fluxo de Caixa'!$C88*(1+'Premissas'!$B$12),0)))</f>
        <v/>
      </c>
      <c r="D89" s="47">
        <f>IF('Fluxo de Caixa'!$B89="","",'Premissas'!$B$10)</f>
        <v/>
      </c>
      <c r="E89" s="47">
        <f>IF('Fluxo de Caixa'!$B89="","",'Fluxo de Caixa'!$C89*'Fluxo de Caixa'!$D89)</f>
        <v/>
      </c>
      <c r="F89" s="47">
        <f>IF('Fluxo de Caixa'!$B89="","",'Fluxo de Caixa'!$C89*'Premissas'!$B$13)</f>
        <v/>
      </c>
      <c r="G89" s="47">
        <f>IF('Fluxo de Caixa'!$B89="","",'Premissas'!$B$14)</f>
        <v/>
      </c>
      <c r="H89" s="44" t="n"/>
      <c r="I89" s="47">
        <f>IF('Fluxo de Caixa'!$B89="","",'Fluxo de Caixa'!$E89*'Premissas'!$B$16)</f>
        <v/>
      </c>
      <c r="J89" s="47">
        <f>IF('Fluxo de Caixa'!$B89="","",'Fluxo de Caixa'!$E89-'Fluxo de Caixa'!$F89-'Fluxo de Caixa'!$G89-'Fluxo de Caixa'!$H89-'Fluxo de Caixa'!$I89)</f>
        <v/>
      </c>
      <c r="K89" s="47">
        <f>IF('Fluxo de Caixa'!$B89="","",IF('Fluxo de Caixa'!$A89=1,-SUM('Investimentos'!$H$3:$H$102),0))</f>
        <v/>
      </c>
      <c r="L89" s="47">
        <f>IF('Fluxo de Caixa'!$B89="","",'Fluxo de Caixa'!$J89+'Fluxo de Caixa'!$K89)</f>
        <v/>
      </c>
      <c r="M89" s="47">
        <f>IF('Fluxo de Caixa'!$B89="","",SUM('Fluxo de Caixa'!$L$3:'Fluxo de Caixa'!$L89))</f>
        <v/>
      </c>
      <c r="N89" s="54">
        <f>IF('Fluxo de Caixa'!$B89="","",IFERROR('Fluxo de Caixa'!$L89/'Fluxo de Caixa'!$E89,0))</f>
        <v/>
      </c>
      <c r="O89" s="8">
        <f>IF('Fluxo de Caixa'!$B89="","",IF('Fluxo de Caixa'!$L89&gt;=0,"Positivo","Atenção"))</f>
        <v/>
      </c>
      <c r="P89" s="16" t="n"/>
      <c r="Q89" s="8">
        <f>IF('Fluxo de Caixa'!$P89="","",IFERROR(VLOOKUP('Fluxo de Caixa'!$P89,'Premissas'!$E$5:$G$8,2,FALSE),""))</f>
        <v/>
      </c>
      <c r="R89" s="8">
        <f>IF('Fluxo de Caixa'!$P89="","",IFERROR(VLOOKUP('Fluxo de Caixa'!$P89,'Premissas'!$E$5:$G$8,3,FALSE),""))</f>
        <v/>
      </c>
      <c r="S89" s="8">
        <f>IF('Fluxo de Caixa'!$B89="","",IF('Fluxo de Caixa'!$M89&gt;=0,1,0))</f>
        <v/>
      </c>
    </row>
    <row r="90">
      <c r="A90" s="10">
        <f>IF('Fluxo de Caixa'!$B90="","",'Fluxo de Caixa'!$A89+1)</f>
        <v/>
      </c>
      <c r="B90" s="48" t="n"/>
      <c r="C90" s="55">
        <f>IF('Fluxo de Caixa'!$B90="","",IF('Fluxo de Caixa'!$C89="",'Premissas'!$B$11,ROUND('Fluxo de Caixa'!$C89*(1+'Premissas'!$B$12),0)))</f>
        <v/>
      </c>
      <c r="D90" s="50">
        <f>IF('Fluxo de Caixa'!$B90="","",'Premissas'!$B$10)</f>
        <v/>
      </c>
      <c r="E90" s="50">
        <f>IF('Fluxo de Caixa'!$B90="","",'Fluxo de Caixa'!$C90*'Fluxo de Caixa'!$D90)</f>
        <v/>
      </c>
      <c r="F90" s="50">
        <f>IF('Fluxo de Caixa'!$B90="","",'Fluxo de Caixa'!$C90*'Premissas'!$B$13)</f>
        <v/>
      </c>
      <c r="G90" s="50">
        <f>IF('Fluxo de Caixa'!$B90="","",'Premissas'!$B$14)</f>
        <v/>
      </c>
      <c r="H90" s="44" t="n"/>
      <c r="I90" s="50">
        <f>IF('Fluxo de Caixa'!$B90="","",'Fluxo de Caixa'!$E90*'Premissas'!$B$16)</f>
        <v/>
      </c>
      <c r="J90" s="50">
        <f>IF('Fluxo de Caixa'!$B90="","",'Fluxo de Caixa'!$E90-'Fluxo de Caixa'!$F90-'Fluxo de Caixa'!$G90-'Fluxo de Caixa'!$H90-'Fluxo de Caixa'!$I90)</f>
        <v/>
      </c>
      <c r="K90" s="50">
        <f>IF('Fluxo de Caixa'!$B90="","",IF('Fluxo de Caixa'!$A90=1,-SUM('Investimentos'!$H$3:$H$102),0))</f>
        <v/>
      </c>
      <c r="L90" s="50">
        <f>IF('Fluxo de Caixa'!$B90="","",'Fluxo de Caixa'!$J90+'Fluxo de Caixa'!$K90)</f>
        <v/>
      </c>
      <c r="M90" s="50">
        <f>IF('Fluxo de Caixa'!$B90="","",SUM('Fluxo de Caixa'!$L$3:'Fluxo de Caixa'!$L90))</f>
        <v/>
      </c>
      <c r="N90" s="56">
        <f>IF('Fluxo de Caixa'!$B90="","",IFERROR('Fluxo de Caixa'!$L90/'Fluxo de Caixa'!$E90,0))</f>
        <v/>
      </c>
      <c r="O90" s="10">
        <f>IF('Fluxo de Caixa'!$B90="","",IF('Fluxo de Caixa'!$L90&gt;=0,"Positivo","Atenção"))</f>
        <v/>
      </c>
      <c r="P90" s="16" t="n"/>
      <c r="Q90" s="10">
        <f>IF('Fluxo de Caixa'!$P90="","",IFERROR(VLOOKUP('Fluxo de Caixa'!$P90,'Premissas'!$E$5:$G$8,2,FALSE),""))</f>
        <v/>
      </c>
      <c r="R90" s="10">
        <f>IF('Fluxo de Caixa'!$P90="","",IFERROR(VLOOKUP('Fluxo de Caixa'!$P90,'Premissas'!$E$5:$G$8,3,FALSE),""))</f>
        <v/>
      </c>
      <c r="S90" s="10">
        <f>IF('Fluxo de Caixa'!$B90="","",IF('Fluxo de Caixa'!$M90&gt;=0,1,0))</f>
        <v/>
      </c>
    </row>
    <row r="91">
      <c r="A91" s="8">
        <f>IF('Fluxo de Caixa'!$B91="","",'Fluxo de Caixa'!$A90+1)</f>
        <v/>
      </c>
      <c r="B91" s="48" t="n"/>
      <c r="C91" s="53">
        <f>IF('Fluxo de Caixa'!$B91="","",IF('Fluxo de Caixa'!$C90="",'Premissas'!$B$11,ROUND('Fluxo de Caixa'!$C90*(1+'Premissas'!$B$12),0)))</f>
        <v/>
      </c>
      <c r="D91" s="47">
        <f>IF('Fluxo de Caixa'!$B91="","",'Premissas'!$B$10)</f>
        <v/>
      </c>
      <c r="E91" s="47">
        <f>IF('Fluxo de Caixa'!$B91="","",'Fluxo de Caixa'!$C91*'Fluxo de Caixa'!$D91)</f>
        <v/>
      </c>
      <c r="F91" s="47">
        <f>IF('Fluxo de Caixa'!$B91="","",'Fluxo de Caixa'!$C91*'Premissas'!$B$13)</f>
        <v/>
      </c>
      <c r="G91" s="47">
        <f>IF('Fluxo de Caixa'!$B91="","",'Premissas'!$B$14)</f>
        <v/>
      </c>
      <c r="H91" s="44" t="n"/>
      <c r="I91" s="47">
        <f>IF('Fluxo de Caixa'!$B91="","",'Fluxo de Caixa'!$E91*'Premissas'!$B$16)</f>
        <v/>
      </c>
      <c r="J91" s="47">
        <f>IF('Fluxo de Caixa'!$B91="","",'Fluxo de Caixa'!$E91-'Fluxo de Caixa'!$F91-'Fluxo de Caixa'!$G91-'Fluxo de Caixa'!$H91-'Fluxo de Caixa'!$I91)</f>
        <v/>
      </c>
      <c r="K91" s="47">
        <f>IF('Fluxo de Caixa'!$B91="","",IF('Fluxo de Caixa'!$A91=1,-SUM('Investimentos'!$H$3:$H$102),0))</f>
        <v/>
      </c>
      <c r="L91" s="47">
        <f>IF('Fluxo de Caixa'!$B91="","",'Fluxo de Caixa'!$J91+'Fluxo de Caixa'!$K91)</f>
        <v/>
      </c>
      <c r="M91" s="47">
        <f>IF('Fluxo de Caixa'!$B91="","",SUM('Fluxo de Caixa'!$L$3:'Fluxo de Caixa'!$L91))</f>
        <v/>
      </c>
      <c r="N91" s="54">
        <f>IF('Fluxo de Caixa'!$B91="","",IFERROR('Fluxo de Caixa'!$L91/'Fluxo de Caixa'!$E91,0))</f>
        <v/>
      </c>
      <c r="O91" s="8">
        <f>IF('Fluxo de Caixa'!$B91="","",IF('Fluxo de Caixa'!$L91&gt;=0,"Positivo","Atenção"))</f>
        <v/>
      </c>
      <c r="P91" s="16" t="n"/>
      <c r="Q91" s="8">
        <f>IF('Fluxo de Caixa'!$P91="","",IFERROR(VLOOKUP('Fluxo de Caixa'!$P91,'Premissas'!$E$5:$G$8,2,FALSE),""))</f>
        <v/>
      </c>
      <c r="R91" s="8">
        <f>IF('Fluxo de Caixa'!$P91="","",IFERROR(VLOOKUP('Fluxo de Caixa'!$P91,'Premissas'!$E$5:$G$8,3,FALSE),""))</f>
        <v/>
      </c>
      <c r="S91" s="8">
        <f>IF('Fluxo de Caixa'!$B91="","",IF('Fluxo de Caixa'!$M91&gt;=0,1,0))</f>
        <v/>
      </c>
    </row>
    <row r="92">
      <c r="A92" s="10">
        <f>IF('Fluxo de Caixa'!$B92="","",'Fluxo de Caixa'!$A91+1)</f>
        <v/>
      </c>
      <c r="B92" s="48" t="n"/>
      <c r="C92" s="55">
        <f>IF('Fluxo de Caixa'!$B92="","",IF('Fluxo de Caixa'!$C91="",'Premissas'!$B$11,ROUND('Fluxo de Caixa'!$C91*(1+'Premissas'!$B$12),0)))</f>
        <v/>
      </c>
      <c r="D92" s="50">
        <f>IF('Fluxo de Caixa'!$B92="","",'Premissas'!$B$10)</f>
        <v/>
      </c>
      <c r="E92" s="50">
        <f>IF('Fluxo de Caixa'!$B92="","",'Fluxo de Caixa'!$C92*'Fluxo de Caixa'!$D92)</f>
        <v/>
      </c>
      <c r="F92" s="50">
        <f>IF('Fluxo de Caixa'!$B92="","",'Fluxo de Caixa'!$C92*'Premissas'!$B$13)</f>
        <v/>
      </c>
      <c r="G92" s="50">
        <f>IF('Fluxo de Caixa'!$B92="","",'Premissas'!$B$14)</f>
        <v/>
      </c>
      <c r="H92" s="44" t="n"/>
      <c r="I92" s="50">
        <f>IF('Fluxo de Caixa'!$B92="","",'Fluxo de Caixa'!$E92*'Premissas'!$B$16)</f>
        <v/>
      </c>
      <c r="J92" s="50">
        <f>IF('Fluxo de Caixa'!$B92="","",'Fluxo de Caixa'!$E92-'Fluxo de Caixa'!$F92-'Fluxo de Caixa'!$G92-'Fluxo de Caixa'!$H92-'Fluxo de Caixa'!$I92)</f>
        <v/>
      </c>
      <c r="K92" s="50">
        <f>IF('Fluxo de Caixa'!$B92="","",IF('Fluxo de Caixa'!$A92=1,-SUM('Investimentos'!$H$3:$H$102),0))</f>
        <v/>
      </c>
      <c r="L92" s="50">
        <f>IF('Fluxo de Caixa'!$B92="","",'Fluxo de Caixa'!$J92+'Fluxo de Caixa'!$K92)</f>
        <v/>
      </c>
      <c r="M92" s="50">
        <f>IF('Fluxo de Caixa'!$B92="","",SUM('Fluxo de Caixa'!$L$3:'Fluxo de Caixa'!$L92))</f>
        <v/>
      </c>
      <c r="N92" s="56">
        <f>IF('Fluxo de Caixa'!$B92="","",IFERROR('Fluxo de Caixa'!$L92/'Fluxo de Caixa'!$E92,0))</f>
        <v/>
      </c>
      <c r="O92" s="10">
        <f>IF('Fluxo de Caixa'!$B92="","",IF('Fluxo de Caixa'!$L92&gt;=0,"Positivo","Atenção"))</f>
        <v/>
      </c>
      <c r="P92" s="16" t="n"/>
      <c r="Q92" s="10">
        <f>IF('Fluxo de Caixa'!$P92="","",IFERROR(VLOOKUP('Fluxo de Caixa'!$P92,'Premissas'!$E$5:$G$8,2,FALSE),""))</f>
        <v/>
      </c>
      <c r="R92" s="10">
        <f>IF('Fluxo de Caixa'!$P92="","",IFERROR(VLOOKUP('Fluxo de Caixa'!$P92,'Premissas'!$E$5:$G$8,3,FALSE),""))</f>
        <v/>
      </c>
      <c r="S92" s="10">
        <f>IF('Fluxo de Caixa'!$B92="","",IF('Fluxo de Caixa'!$M92&gt;=0,1,0))</f>
        <v/>
      </c>
    </row>
    <row r="93">
      <c r="A93" s="8">
        <f>IF('Fluxo de Caixa'!$B93="","",'Fluxo de Caixa'!$A92+1)</f>
        <v/>
      </c>
      <c r="B93" s="48" t="n"/>
      <c r="C93" s="53">
        <f>IF('Fluxo de Caixa'!$B93="","",IF('Fluxo de Caixa'!$C92="",'Premissas'!$B$11,ROUND('Fluxo de Caixa'!$C92*(1+'Premissas'!$B$12),0)))</f>
        <v/>
      </c>
      <c r="D93" s="47">
        <f>IF('Fluxo de Caixa'!$B93="","",'Premissas'!$B$10)</f>
        <v/>
      </c>
      <c r="E93" s="47">
        <f>IF('Fluxo de Caixa'!$B93="","",'Fluxo de Caixa'!$C93*'Fluxo de Caixa'!$D93)</f>
        <v/>
      </c>
      <c r="F93" s="47">
        <f>IF('Fluxo de Caixa'!$B93="","",'Fluxo de Caixa'!$C93*'Premissas'!$B$13)</f>
        <v/>
      </c>
      <c r="G93" s="47">
        <f>IF('Fluxo de Caixa'!$B93="","",'Premissas'!$B$14)</f>
        <v/>
      </c>
      <c r="H93" s="44" t="n"/>
      <c r="I93" s="47">
        <f>IF('Fluxo de Caixa'!$B93="","",'Fluxo de Caixa'!$E93*'Premissas'!$B$16)</f>
        <v/>
      </c>
      <c r="J93" s="47">
        <f>IF('Fluxo de Caixa'!$B93="","",'Fluxo de Caixa'!$E93-'Fluxo de Caixa'!$F93-'Fluxo de Caixa'!$G93-'Fluxo de Caixa'!$H93-'Fluxo de Caixa'!$I93)</f>
        <v/>
      </c>
      <c r="K93" s="47">
        <f>IF('Fluxo de Caixa'!$B93="","",IF('Fluxo de Caixa'!$A93=1,-SUM('Investimentos'!$H$3:$H$102),0))</f>
        <v/>
      </c>
      <c r="L93" s="47">
        <f>IF('Fluxo de Caixa'!$B93="","",'Fluxo de Caixa'!$J93+'Fluxo de Caixa'!$K93)</f>
        <v/>
      </c>
      <c r="M93" s="47">
        <f>IF('Fluxo de Caixa'!$B93="","",SUM('Fluxo de Caixa'!$L$3:'Fluxo de Caixa'!$L93))</f>
        <v/>
      </c>
      <c r="N93" s="54">
        <f>IF('Fluxo de Caixa'!$B93="","",IFERROR('Fluxo de Caixa'!$L93/'Fluxo de Caixa'!$E93,0))</f>
        <v/>
      </c>
      <c r="O93" s="8">
        <f>IF('Fluxo de Caixa'!$B93="","",IF('Fluxo de Caixa'!$L93&gt;=0,"Positivo","Atenção"))</f>
        <v/>
      </c>
      <c r="P93" s="16" t="n"/>
      <c r="Q93" s="8">
        <f>IF('Fluxo de Caixa'!$P93="","",IFERROR(VLOOKUP('Fluxo de Caixa'!$P93,'Premissas'!$E$5:$G$8,2,FALSE),""))</f>
        <v/>
      </c>
      <c r="R93" s="8">
        <f>IF('Fluxo de Caixa'!$P93="","",IFERROR(VLOOKUP('Fluxo de Caixa'!$P93,'Premissas'!$E$5:$G$8,3,FALSE),""))</f>
        <v/>
      </c>
      <c r="S93" s="8">
        <f>IF('Fluxo de Caixa'!$B93="","",IF('Fluxo de Caixa'!$M93&gt;=0,1,0))</f>
        <v/>
      </c>
    </row>
    <row r="94">
      <c r="A94" s="10">
        <f>IF('Fluxo de Caixa'!$B94="","",'Fluxo de Caixa'!$A93+1)</f>
        <v/>
      </c>
      <c r="B94" s="48" t="n"/>
      <c r="C94" s="55">
        <f>IF('Fluxo de Caixa'!$B94="","",IF('Fluxo de Caixa'!$C93="",'Premissas'!$B$11,ROUND('Fluxo de Caixa'!$C93*(1+'Premissas'!$B$12),0)))</f>
        <v/>
      </c>
      <c r="D94" s="50">
        <f>IF('Fluxo de Caixa'!$B94="","",'Premissas'!$B$10)</f>
        <v/>
      </c>
      <c r="E94" s="50">
        <f>IF('Fluxo de Caixa'!$B94="","",'Fluxo de Caixa'!$C94*'Fluxo de Caixa'!$D94)</f>
        <v/>
      </c>
      <c r="F94" s="50">
        <f>IF('Fluxo de Caixa'!$B94="","",'Fluxo de Caixa'!$C94*'Premissas'!$B$13)</f>
        <v/>
      </c>
      <c r="G94" s="50">
        <f>IF('Fluxo de Caixa'!$B94="","",'Premissas'!$B$14)</f>
        <v/>
      </c>
      <c r="H94" s="44" t="n"/>
      <c r="I94" s="50">
        <f>IF('Fluxo de Caixa'!$B94="","",'Fluxo de Caixa'!$E94*'Premissas'!$B$16)</f>
        <v/>
      </c>
      <c r="J94" s="50">
        <f>IF('Fluxo de Caixa'!$B94="","",'Fluxo de Caixa'!$E94-'Fluxo de Caixa'!$F94-'Fluxo de Caixa'!$G94-'Fluxo de Caixa'!$H94-'Fluxo de Caixa'!$I94)</f>
        <v/>
      </c>
      <c r="K94" s="50">
        <f>IF('Fluxo de Caixa'!$B94="","",IF('Fluxo de Caixa'!$A94=1,-SUM('Investimentos'!$H$3:$H$102),0))</f>
        <v/>
      </c>
      <c r="L94" s="50">
        <f>IF('Fluxo de Caixa'!$B94="","",'Fluxo de Caixa'!$J94+'Fluxo de Caixa'!$K94)</f>
        <v/>
      </c>
      <c r="M94" s="50">
        <f>IF('Fluxo de Caixa'!$B94="","",SUM('Fluxo de Caixa'!$L$3:'Fluxo de Caixa'!$L94))</f>
        <v/>
      </c>
      <c r="N94" s="56">
        <f>IF('Fluxo de Caixa'!$B94="","",IFERROR('Fluxo de Caixa'!$L94/'Fluxo de Caixa'!$E94,0))</f>
        <v/>
      </c>
      <c r="O94" s="10">
        <f>IF('Fluxo de Caixa'!$B94="","",IF('Fluxo de Caixa'!$L94&gt;=0,"Positivo","Atenção"))</f>
        <v/>
      </c>
      <c r="P94" s="16" t="n"/>
      <c r="Q94" s="10">
        <f>IF('Fluxo de Caixa'!$P94="","",IFERROR(VLOOKUP('Fluxo de Caixa'!$P94,'Premissas'!$E$5:$G$8,2,FALSE),""))</f>
        <v/>
      </c>
      <c r="R94" s="10">
        <f>IF('Fluxo de Caixa'!$P94="","",IFERROR(VLOOKUP('Fluxo de Caixa'!$P94,'Premissas'!$E$5:$G$8,3,FALSE),""))</f>
        <v/>
      </c>
      <c r="S94" s="10">
        <f>IF('Fluxo de Caixa'!$B94="","",IF('Fluxo de Caixa'!$M94&gt;=0,1,0))</f>
        <v/>
      </c>
    </row>
    <row r="95">
      <c r="A95" s="8">
        <f>IF('Fluxo de Caixa'!$B95="","",'Fluxo de Caixa'!$A94+1)</f>
        <v/>
      </c>
      <c r="B95" s="48" t="n"/>
      <c r="C95" s="53">
        <f>IF('Fluxo de Caixa'!$B95="","",IF('Fluxo de Caixa'!$C94="",'Premissas'!$B$11,ROUND('Fluxo de Caixa'!$C94*(1+'Premissas'!$B$12),0)))</f>
        <v/>
      </c>
      <c r="D95" s="47">
        <f>IF('Fluxo de Caixa'!$B95="","",'Premissas'!$B$10)</f>
        <v/>
      </c>
      <c r="E95" s="47">
        <f>IF('Fluxo de Caixa'!$B95="","",'Fluxo de Caixa'!$C95*'Fluxo de Caixa'!$D95)</f>
        <v/>
      </c>
      <c r="F95" s="47">
        <f>IF('Fluxo de Caixa'!$B95="","",'Fluxo de Caixa'!$C95*'Premissas'!$B$13)</f>
        <v/>
      </c>
      <c r="G95" s="47">
        <f>IF('Fluxo de Caixa'!$B95="","",'Premissas'!$B$14)</f>
        <v/>
      </c>
      <c r="H95" s="44" t="n"/>
      <c r="I95" s="47">
        <f>IF('Fluxo de Caixa'!$B95="","",'Fluxo de Caixa'!$E95*'Premissas'!$B$16)</f>
        <v/>
      </c>
      <c r="J95" s="47">
        <f>IF('Fluxo de Caixa'!$B95="","",'Fluxo de Caixa'!$E95-'Fluxo de Caixa'!$F95-'Fluxo de Caixa'!$G95-'Fluxo de Caixa'!$H95-'Fluxo de Caixa'!$I95)</f>
        <v/>
      </c>
      <c r="K95" s="47">
        <f>IF('Fluxo de Caixa'!$B95="","",IF('Fluxo de Caixa'!$A95=1,-SUM('Investimentos'!$H$3:$H$102),0))</f>
        <v/>
      </c>
      <c r="L95" s="47">
        <f>IF('Fluxo de Caixa'!$B95="","",'Fluxo de Caixa'!$J95+'Fluxo de Caixa'!$K95)</f>
        <v/>
      </c>
      <c r="M95" s="47">
        <f>IF('Fluxo de Caixa'!$B95="","",SUM('Fluxo de Caixa'!$L$3:'Fluxo de Caixa'!$L95))</f>
        <v/>
      </c>
      <c r="N95" s="54">
        <f>IF('Fluxo de Caixa'!$B95="","",IFERROR('Fluxo de Caixa'!$L95/'Fluxo de Caixa'!$E95,0))</f>
        <v/>
      </c>
      <c r="O95" s="8">
        <f>IF('Fluxo de Caixa'!$B95="","",IF('Fluxo de Caixa'!$L95&gt;=0,"Positivo","Atenção"))</f>
        <v/>
      </c>
      <c r="P95" s="16" t="n"/>
      <c r="Q95" s="8">
        <f>IF('Fluxo de Caixa'!$P95="","",IFERROR(VLOOKUP('Fluxo de Caixa'!$P95,'Premissas'!$E$5:$G$8,2,FALSE),""))</f>
        <v/>
      </c>
      <c r="R95" s="8">
        <f>IF('Fluxo de Caixa'!$P95="","",IFERROR(VLOOKUP('Fluxo de Caixa'!$P95,'Premissas'!$E$5:$G$8,3,FALSE),""))</f>
        <v/>
      </c>
      <c r="S95" s="8">
        <f>IF('Fluxo de Caixa'!$B95="","",IF('Fluxo de Caixa'!$M95&gt;=0,1,0))</f>
        <v/>
      </c>
    </row>
    <row r="96">
      <c r="A96" s="10">
        <f>IF('Fluxo de Caixa'!$B96="","",'Fluxo de Caixa'!$A95+1)</f>
        <v/>
      </c>
      <c r="B96" s="48" t="n"/>
      <c r="C96" s="55">
        <f>IF('Fluxo de Caixa'!$B96="","",IF('Fluxo de Caixa'!$C95="",'Premissas'!$B$11,ROUND('Fluxo de Caixa'!$C95*(1+'Premissas'!$B$12),0)))</f>
        <v/>
      </c>
      <c r="D96" s="50">
        <f>IF('Fluxo de Caixa'!$B96="","",'Premissas'!$B$10)</f>
        <v/>
      </c>
      <c r="E96" s="50">
        <f>IF('Fluxo de Caixa'!$B96="","",'Fluxo de Caixa'!$C96*'Fluxo de Caixa'!$D96)</f>
        <v/>
      </c>
      <c r="F96" s="50">
        <f>IF('Fluxo de Caixa'!$B96="","",'Fluxo de Caixa'!$C96*'Premissas'!$B$13)</f>
        <v/>
      </c>
      <c r="G96" s="50">
        <f>IF('Fluxo de Caixa'!$B96="","",'Premissas'!$B$14)</f>
        <v/>
      </c>
      <c r="H96" s="44" t="n"/>
      <c r="I96" s="50">
        <f>IF('Fluxo de Caixa'!$B96="","",'Fluxo de Caixa'!$E96*'Premissas'!$B$16)</f>
        <v/>
      </c>
      <c r="J96" s="50">
        <f>IF('Fluxo de Caixa'!$B96="","",'Fluxo de Caixa'!$E96-'Fluxo de Caixa'!$F96-'Fluxo de Caixa'!$G96-'Fluxo de Caixa'!$H96-'Fluxo de Caixa'!$I96)</f>
        <v/>
      </c>
      <c r="K96" s="50">
        <f>IF('Fluxo de Caixa'!$B96="","",IF('Fluxo de Caixa'!$A96=1,-SUM('Investimentos'!$H$3:$H$102),0))</f>
        <v/>
      </c>
      <c r="L96" s="50">
        <f>IF('Fluxo de Caixa'!$B96="","",'Fluxo de Caixa'!$J96+'Fluxo de Caixa'!$K96)</f>
        <v/>
      </c>
      <c r="M96" s="50">
        <f>IF('Fluxo de Caixa'!$B96="","",SUM('Fluxo de Caixa'!$L$3:'Fluxo de Caixa'!$L96))</f>
        <v/>
      </c>
      <c r="N96" s="56">
        <f>IF('Fluxo de Caixa'!$B96="","",IFERROR('Fluxo de Caixa'!$L96/'Fluxo de Caixa'!$E96,0))</f>
        <v/>
      </c>
      <c r="O96" s="10">
        <f>IF('Fluxo de Caixa'!$B96="","",IF('Fluxo de Caixa'!$L96&gt;=0,"Positivo","Atenção"))</f>
        <v/>
      </c>
      <c r="P96" s="16" t="n"/>
      <c r="Q96" s="10">
        <f>IF('Fluxo de Caixa'!$P96="","",IFERROR(VLOOKUP('Fluxo de Caixa'!$P96,'Premissas'!$E$5:$G$8,2,FALSE),""))</f>
        <v/>
      </c>
      <c r="R96" s="10">
        <f>IF('Fluxo de Caixa'!$P96="","",IFERROR(VLOOKUP('Fluxo de Caixa'!$P96,'Premissas'!$E$5:$G$8,3,FALSE),""))</f>
        <v/>
      </c>
      <c r="S96" s="10">
        <f>IF('Fluxo de Caixa'!$B96="","",IF('Fluxo de Caixa'!$M96&gt;=0,1,0))</f>
        <v/>
      </c>
    </row>
    <row r="97">
      <c r="A97" s="8">
        <f>IF('Fluxo de Caixa'!$B97="","",'Fluxo de Caixa'!$A96+1)</f>
        <v/>
      </c>
      <c r="B97" s="48" t="n"/>
      <c r="C97" s="53">
        <f>IF('Fluxo de Caixa'!$B97="","",IF('Fluxo de Caixa'!$C96="",'Premissas'!$B$11,ROUND('Fluxo de Caixa'!$C96*(1+'Premissas'!$B$12),0)))</f>
        <v/>
      </c>
      <c r="D97" s="47">
        <f>IF('Fluxo de Caixa'!$B97="","",'Premissas'!$B$10)</f>
        <v/>
      </c>
      <c r="E97" s="47">
        <f>IF('Fluxo de Caixa'!$B97="","",'Fluxo de Caixa'!$C97*'Fluxo de Caixa'!$D97)</f>
        <v/>
      </c>
      <c r="F97" s="47">
        <f>IF('Fluxo de Caixa'!$B97="","",'Fluxo de Caixa'!$C97*'Premissas'!$B$13)</f>
        <v/>
      </c>
      <c r="G97" s="47">
        <f>IF('Fluxo de Caixa'!$B97="","",'Premissas'!$B$14)</f>
        <v/>
      </c>
      <c r="H97" s="44" t="n"/>
      <c r="I97" s="47">
        <f>IF('Fluxo de Caixa'!$B97="","",'Fluxo de Caixa'!$E97*'Premissas'!$B$16)</f>
        <v/>
      </c>
      <c r="J97" s="47">
        <f>IF('Fluxo de Caixa'!$B97="","",'Fluxo de Caixa'!$E97-'Fluxo de Caixa'!$F97-'Fluxo de Caixa'!$G97-'Fluxo de Caixa'!$H97-'Fluxo de Caixa'!$I97)</f>
        <v/>
      </c>
      <c r="K97" s="47">
        <f>IF('Fluxo de Caixa'!$B97="","",IF('Fluxo de Caixa'!$A97=1,-SUM('Investimentos'!$H$3:$H$102),0))</f>
        <v/>
      </c>
      <c r="L97" s="47">
        <f>IF('Fluxo de Caixa'!$B97="","",'Fluxo de Caixa'!$J97+'Fluxo de Caixa'!$K97)</f>
        <v/>
      </c>
      <c r="M97" s="47">
        <f>IF('Fluxo de Caixa'!$B97="","",SUM('Fluxo de Caixa'!$L$3:'Fluxo de Caixa'!$L97))</f>
        <v/>
      </c>
      <c r="N97" s="54">
        <f>IF('Fluxo de Caixa'!$B97="","",IFERROR('Fluxo de Caixa'!$L97/'Fluxo de Caixa'!$E97,0))</f>
        <v/>
      </c>
      <c r="O97" s="8">
        <f>IF('Fluxo de Caixa'!$B97="","",IF('Fluxo de Caixa'!$L97&gt;=0,"Positivo","Atenção"))</f>
        <v/>
      </c>
      <c r="P97" s="16" t="n"/>
      <c r="Q97" s="8">
        <f>IF('Fluxo de Caixa'!$P97="","",IFERROR(VLOOKUP('Fluxo de Caixa'!$P97,'Premissas'!$E$5:$G$8,2,FALSE),""))</f>
        <v/>
      </c>
      <c r="R97" s="8">
        <f>IF('Fluxo de Caixa'!$P97="","",IFERROR(VLOOKUP('Fluxo de Caixa'!$P97,'Premissas'!$E$5:$G$8,3,FALSE),""))</f>
        <v/>
      </c>
      <c r="S97" s="8">
        <f>IF('Fluxo de Caixa'!$B97="","",IF('Fluxo de Caixa'!$M97&gt;=0,1,0))</f>
        <v/>
      </c>
    </row>
    <row r="98">
      <c r="A98" s="10">
        <f>IF('Fluxo de Caixa'!$B98="","",'Fluxo de Caixa'!$A97+1)</f>
        <v/>
      </c>
      <c r="B98" s="48" t="n"/>
      <c r="C98" s="55">
        <f>IF('Fluxo de Caixa'!$B98="","",IF('Fluxo de Caixa'!$C97="",'Premissas'!$B$11,ROUND('Fluxo de Caixa'!$C97*(1+'Premissas'!$B$12),0)))</f>
        <v/>
      </c>
      <c r="D98" s="50">
        <f>IF('Fluxo de Caixa'!$B98="","",'Premissas'!$B$10)</f>
        <v/>
      </c>
      <c r="E98" s="50">
        <f>IF('Fluxo de Caixa'!$B98="","",'Fluxo de Caixa'!$C98*'Fluxo de Caixa'!$D98)</f>
        <v/>
      </c>
      <c r="F98" s="50">
        <f>IF('Fluxo de Caixa'!$B98="","",'Fluxo de Caixa'!$C98*'Premissas'!$B$13)</f>
        <v/>
      </c>
      <c r="G98" s="50">
        <f>IF('Fluxo de Caixa'!$B98="","",'Premissas'!$B$14)</f>
        <v/>
      </c>
      <c r="H98" s="44" t="n"/>
      <c r="I98" s="50">
        <f>IF('Fluxo de Caixa'!$B98="","",'Fluxo de Caixa'!$E98*'Premissas'!$B$16)</f>
        <v/>
      </c>
      <c r="J98" s="50">
        <f>IF('Fluxo de Caixa'!$B98="","",'Fluxo de Caixa'!$E98-'Fluxo de Caixa'!$F98-'Fluxo de Caixa'!$G98-'Fluxo de Caixa'!$H98-'Fluxo de Caixa'!$I98)</f>
        <v/>
      </c>
      <c r="K98" s="50">
        <f>IF('Fluxo de Caixa'!$B98="","",IF('Fluxo de Caixa'!$A98=1,-SUM('Investimentos'!$H$3:$H$102),0))</f>
        <v/>
      </c>
      <c r="L98" s="50">
        <f>IF('Fluxo de Caixa'!$B98="","",'Fluxo de Caixa'!$J98+'Fluxo de Caixa'!$K98)</f>
        <v/>
      </c>
      <c r="M98" s="50">
        <f>IF('Fluxo de Caixa'!$B98="","",SUM('Fluxo de Caixa'!$L$3:'Fluxo de Caixa'!$L98))</f>
        <v/>
      </c>
      <c r="N98" s="56">
        <f>IF('Fluxo de Caixa'!$B98="","",IFERROR('Fluxo de Caixa'!$L98/'Fluxo de Caixa'!$E98,0))</f>
        <v/>
      </c>
      <c r="O98" s="10">
        <f>IF('Fluxo de Caixa'!$B98="","",IF('Fluxo de Caixa'!$L98&gt;=0,"Positivo","Atenção"))</f>
        <v/>
      </c>
      <c r="P98" s="16" t="n"/>
      <c r="Q98" s="10">
        <f>IF('Fluxo de Caixa'!$P98="","",IFERROR(VLOOKUP('Fluxo de Caixa'!$P98,'Premissas'!$E$5:$G$8,2,FALSE),""))</f>
        <v/>
      </c>
      <c r="R98" s="10">
        <f>IF('Fluxo de Caixa'!$P98="","",IFERROR(VLOOKUP('Fluxo de Caixa'!$P98,'Premissas'!$E$5:$G$8,3,FALSE),""))</f>
        <v/>
      </c>
      <c r="S98" s="10">
        <f>IF('Fluxo de Caixa'!$B98="","",IF('Fluxo de Caixa'!$M98&gt;=0,1,0))</f>
        <v/>
      </c>
    </row>
    <row r="99">
      <c r="A99" s="8">
        <f>IF('Fluxo de Caixa'!$B99="","",'Fluxo de Caixa'!$A98+1)</f>
        <v/>
      </c>
      <c r="B99" s="48" t="n"/>
      <c r="C99" s="53">
        <f>IF('Fluxo de Caixa'!$B99="","",IF('Fluxo de Caixa'!$C98="",'Premissas'!$B$11,ROUND('Fluxo de Caixa'!$C98*(1+'Premissas'!$B$12),0)))</f>
        <v/>
      </c>
      <c r="D99" s="47">
        <f>IF('Fluxo de Caixa'!$B99="","",'Premissas'!$B$10)</f>
        <v/>
      </c>
      <c r="E99" s="47">
        <f>IF('Fluxo de Caixa'!$B99="","",'Fluxo de Caixa'!$C99*'Fluxo de Caixa'!$D99)</f>
        <v/>
      </c>
      <c r="F99" s="47">
        <f>IF('Fluxo de Caixa'!$B99="","",'Fluxo de Caixa'!$C99*'Premissas'!$B$13)</f>
        <v/>
      </c>
      <c r="G99" s="47">
        <f>IF('Fluxo de Caixa'!$B99="","",'Premissas'!$B$14)</f>
        <v/>
      </c>
      <c r="H99" s="44" t="n"/>
      <c r="I99" s="47">
        <f>IF('Fluxo de Caixa'!$B99="","",'Fluxo de Caixa'!$E99*'Premissas'!$B$16)</f>
        <v/>
      </c>
      <c r="J99" s="47">
        <f>IF('Fluxo de Caixa'!$B99="","",'Fluxo de Caixa'!$E99-'Fluxo de Caixa'!$F99-'Fluxo de Caixa'!$G99-'Fluxo de Caixa'!$H99-'Fluxo de Caixa'!$I99)</f>
        <v/>
      </c>
      <c r="K99" s="47">
        <f>IF('Fluxo de Caixa'!$B99="","",IF('Fluxo de Caixa'!$A99=1,-SUM('Investimentos'!$H$3:$H$102),0))</f>
        <v/>
      </c>
      <c r="L99" s="47">
        <f>IF('Fluxo de Caixa'!$B99="","",'Fluxo de Caixa'!$J99+'Fluxo de Caixa'!$K99)</f>
        <v/>
      </c>
      <c r="M99" s="47">
        <f>IF('Fluxo de Caixa'!$B99="","",SUM('Fluxo de Caixa'!$L$3:'Fluxo de Caixa'!$L99))</f>
        <v/>
      </c>
      <c r="N99" s="54">
        <f>IF('Fluxo de Caixa'!$B99="","",IFERROR('Fluxo de Caixa'!$L99/'Fluxo de Caixa'!$E99,0))</f>
        <v/>
      </c>
      <c r="O99" s="8">
        <f>IF('Fluxo de Caixa'!$B99="","",IF('Fluxo de Caixa'!$L99&gt;=0,"Positivo","Atenção"))</f>
        <v/>
      </c>
      <c r="P99" s="16" t="n"/>
      <c r="Q99" s="8">
        <f>IF('Fluxo de Caixa'!$P99="","",IFERROR(VLOOKUP('Fluxo de Caixa'!$P99,'Premissas'!$E$5:$G$8,2,FALSE),""))</f>
        <v/>
      </c>
      <c r="R99" s="8">
        <f>IF('Fluxo de Caixa'!$P99="","",IFERROR(VLOOKUP('Fluxo de Caixa'!$P99,'Premissas'!$E$5:$G$8,3,FALSE),""))</f>
        <v/>
      </c>
      <c r="S99" s="8">
        <f>IF('Fluxo de Caixa'!$B99="","",IF('Fluxo de Caixa'!$M99&gt;=0,1,0))</f>
        <v/>
      </c>
    </row>
    <row r="100">
      <c r="A100" s="10">
        <f>IF('Fluxo de Caixa'!$B100="","",'Fluxo de Caixa'!$A99+1)</f>
        <v/>
      </c>
      <c r="B100" s="48" t="n"/>
      <c r="C100" s="55">
        <f>IF('Fluxo de Caixa'!$B100="","",IF('Fluxo de Caixa'!$C99="",'Premissas'!$B$11,ROUND('Fluxo de Caixa'!$C99*(1+'Premissas'!$B$12),0)))</f>
        <v/>
      </c>
      <c r="D100" s="50">
        <f>IF('Fluxo de Caixa'!$B100="","",'Premissas'!$B$10)</f>
        <v/>
      </c>
      <c r="E100" s="50">
        <f>IF('Fluxo de Caixa'!$B100="","",'Fluxo de Caixa'!$C100*'Fluxo de Caixa'!$D100)</f>
        <v/>
      </c>
      <c r="F100" s="50">
        <f>IF('Fluxo de Caixa'!$B100="","",'Fluxo de Caixa'!$C100*'Premissas'!$B$13)</f>
        <v/>
      </c>
      <c r="G100" s="50">
        <f>IF('Fluxo de Caixa'!$B100="","",'Premissas'!$B$14)</f>
        <v/>
      </c>
      <c r="H100" s="44" t="n"/>
      <c r="I100" s="50">
        <f>IF('Fluxo de Caixa'!$B100="","",'Fluxo de Caixa'!$E100*'Premissas'!$B$16)</f>
        <v/>
      </c>
      <c r="J100" s="50">
        <f>IF('Fluxo de Caixa'!$B100="","",'Fluxo de Caixa'!$E100-'Fluxo de Caixa'!$F100-'Fluxo de Caixa'!$G100-'Fluxo de Caixa'!$H100-'Fluxo de Caixa'!$I100)</f>
        <v/>
      </c>
      <c r="K100" s="50">
        <f>IF('Fluxo de Caixa'!$B100="","",IF('Fluxo de Caixa'!$A100=1,-SUM('Investimentos'!$H$3:$H$102),0))</f>
        <v/>
      </c>
      <c r="L100" s="50">
        <f>IF('Fluxo de Caixa'!$B100="","",'Fluxo de Caixa'!$J100+'Fluxo de Caixa'!$K100)</f>
        <v/>
      </c>
      <c r="M100" s="50">
        <f>IF('Fluxo de Caixa'!$B100="","",SUM('Fluxo de Caixa'!$L$3:'Fluxo de Caixa'!$L100))</f>
        <v/>
      </c>
      <c r="N100" s="56">
        <f>IF('Fluxo de Caixa'!$B100="","",IFERROR('Fluxo de Caixa'!$L100/'Fluxo de Caixa'!$E100,0))</f>
        <v/>
      </c>
      <c r="O100" s="10">
        <f>IF('Fluxo de Caixa'!$B100="","",IF('Fluxo de Caixa'!$L100&gt;=0,"Positivo","Atenção"))</f>
        <v/>
      </c>
      <c r="P100" s="16" t="n"/>
      <c r="Q100" s="10">
        <f>IF('Fluxo de Caixa'!$P100="","",IFERROR(VLOOKUP('Fluxo de Caixa'!$P100,'Premissas'!$E$5:$G$8,2,FALSE),""))</f>
        <v/>
      </c>
      <c r="R100" s="10">
        <f>IF('Fluxo de Caixa'!$P100="","",IFERROR(VLOOKUP('Fluxo de Caixa'!$P100,'Premissas'!$E$5:$G$8,3,FALSE),""))</f>
        <v/>
      </c>
      <c r="S100" s="10">
        <f>IF('Fluxo de Caixa'!$B100="","",IF('Fluxo de Caixa'!$M100&gt;=0,1,0))</f>
        <v/>
      </c>
    </row>
    <row r="101">
      <c r="A101" s="8">
        <f>IF('Fluxo de Caixa'!$B101="","",'Fluxo de Caixa'!$A100+1)</f>
        <v/>
      </c>
      <c r="B101" s="48" t="n"/>
      <c r="C101" s="53">
        <f>IF('Fluxo de Caixa'!$B101="","",IF('Fluxo de Caixa'!$C100="",'Premissas'!$B$11,ROUND('Fluxo de Caixa'!$C100*(1+'Premissas'!$B$12),0)))</f>
        <v/>
      </c>
      <c r="D101" s="47">
        <f>IF('Fluxo de Caixa'!$B101="","",'Premissas'!$B$10)</f>
        <v/>
      </c>
      <c r="E101" s="47">
        <f>IF('Fluxo de Caixa'!$B101="","",'Fluxo de Caixa'!$C101*'Fluxo de Caixa'!$D101)</f>
        <v/>
      </c>
      <c r="F101" s="47">
        <f>IF('Fluxo de Caixa'!$B101="","",'Fluxo de Caixa'!$C101*'Premissas'!$B$13)</f>
        <v/>
      </c>
      <c r="G101" s="47">
        <f>IF('Fluxo de Caixa'!$B101="","",'Premissas'!$B$14)</f>
        <v/>
      </c>
      <c r="H101" s="44" t="n"/>
      <c r="I101" s="47">
        <f>IF('Fluxo de Caixa'!$B101="","",'Fluxo de Caixa'!$E101*'Premissas'!$B$16)</f>
        <v/>
      </c>
      <c r="J101" s="47">
        <f>IF('Fluxo de Caixa'!$B101="","",'Fluxo de Caixa'!$E101-'Fluxo de Caixa'!$F101-'Fluxo de Caixa'!$G101-'Fluxo de Caixa'!$H101-'Fluxo de Caixa'!$I101)</f>
        <v/>
      </c>
      <c r="K101" s="47">
        <f>IF('Fluxo de Caixa'!$B101="","",IF('Fluxo de Caixa'!$A101=1,-SUM('Investimentos'!$H$3:$H$102),0))</f>
        <v/>
      </c>
      <c r="L101" s="47">
        <f>IF('Fluxo de Caixa'!$B101="","",'Fluxo de Caixa'!$J101+'Fluxo de Caixa'!$K101)</f>
        <v/>
      </c>
      <c r="M101" s="47">
        <f>IF('Fluxo de Caixa'!$B101="","",SUM('Fluxo de Caixa'!$L$3:'Fluxo de Caixa'!$L101))</f>
        <v/>
      </c>
      <c r="N101" s="54">
        <f>IF('Fluxo de Caixa'!$B101="","",IFERROR('Fluxo de Caixa'!$L101/'Fluxo de Caixa'!$E101,0))</f>
        <v/>
      </c>
      <c r="O101" s="8">
        <f>IF('Fluxo de Caixa'!$B101="","",IF('Fluxo de Caixa'!$L101&gt;=0,"Positivo","Atenção"))</f>
        <v/>
      </c>
      <c r="P101" s="16" t="n"/>
      <c r="Q101" s="8">
        <f>IF('Fluxo de Caixa'!$P101="","",IFERROR(VLOOKUP('Fluxo de Caixa'!$P101,'Premissas'!$E$5:$G$8,2,FALSE),""))</f>
        <v/>
      </c>
      <c r="R101" s="8">
        <f>IF('Fluxo de Caixa'!$P101="","",IFERROR(VLOOKUP('Fluxo de Caixa'!$P101,'Premissas'!$E$5:$G$8,3,FALSE),""))</f>
        <v/>
      </c>
      <c r="S101" s="8">
        <f>IF('Fluxo de Caixa'!$B101="","",IF('Fluxo de Caixa'!$M101&gt;=0,1,0))</f>
        <v/>
      </c>
    </row>
    <row r="102">
      <c r="A102" s="10">
        <f>IF('Fluxo de Caixa'!$B102="","",'Fluxo de Caixa'!$A101+1)</f>
        <v/>
      </c>
      <c r="B102" s="48" t="n"/>
      <c r="C102" s="55">
        <f>IF('Fluxo de Caixa'!$B102="","",IF('Fluxo de Caixa'!$C101="",'Premissas'!$B$11,ROUND('Fluxo de Caixa'!$C101*(1+'Premissas'!$B$12),0)))</f>
        <v/>
      </c>
      <c r="D102" s="50">
        <f>IF('Fluxo de Caixa'!$B102="","",'Premissas'!$B$10)</f>
        <v/>
      </c>
      <c r="E102" s="50">
        <f>IF('Fluxo de Caixa'!$B102="","",'Fluxo de Caixa'!$C102*'Fluxo de Caixa'!$D102)</f>
        <v/>
      </c>
      <c r="F102" s="50">
        <f>IF('Fluxo de Caixa'!$B102="","",'Fluxo de Caixa'!$C102*'Premissas'!$B$13)</f>
        <v/>
      </c>
      <c r="G102" s="50">
        <f>IF('Fluxo de Caixa'!$B102="","",'Premissas'!$B$14)</f>
        <v/>
      </c>
      <c r="H102" s="44" t="n"/>
      <c r="I102" s="50">
        <f>IF('Fluxo de Caixa'!$B102="","",'Fluxo de Caixa'!$E102*'Premissas'!$B$16)</f>
        <v/>
      </c>
      <c r="J102" s="50">
        <f>IF('Fluxo de Caixa'!$B102="","",'Fluxo de Caixa'!$E102-'Fluxo de Caixa'!$F102-'Fluxo de Caixa'!$G102-'Fluxo de Caixa'!$H102-'Fluxo de Caixa'!$I102)</f>
        <v/>
      </c>
      <c r="K102" s="50">
        <f>IF('Fluxo de Caixa'!$B102="","",IF('Fluxo de Caixa'!$A102=1,-SUM('Investimentos'!$H$3:$H$102),0))</f>
        <v/>
      </c>
      <c r="L102" s="50">
        <f>IF('Fluxo de Caixa'!$B102="","",'Fluxo de Caixa'!$J102+'Fluxo de Caixa'!$K102)</f>
        <v/>
      </c>
      <c r="M102" s="50">
        <f>IF('Fluxo de Caixa'!$B102="","",SUM('Fluxo de Caixa'!$L$3:'Fluxo de Caixa'!$L102))</f>
        <v/>
      </c>
      <c r="N102" s="56">
        <f>IF('Fluxo de Caixa'!$B102="","",IFERROR('Fluxo de Caixa'!$L102/'Fluxo de Caixa'!$E102,0))</f>
        <v/>
      </c>
      <c r="O102" s="10">
        <f>IF('Fluxo de Caixa'!$B102="","",IF('Fluxo de Caixa'!$L102&gt;=0,"Positivo","Atenção"))</f>
        <v/>
      </c>
      <c r="P102" s="16" t="n"/>
      <c r="Q102" s="10">
        <f>IF('Fluxo de Caixa'!$P102="","",IFERROR(VLOOKUP('Fluxo de Caixa'!$P102,'Premissas'!$E$5:$G$8,2,FALSE),""))</f>
        <v/>
      </c>
      <c r="R102" s="10">
        <f>IF('Fluxo de Caixa'!$P102="","",IFERROR(VLOOKUP('Fluxo de Caixa'!$P102,'Premissas'!$E$5:$G$8,3,FALSE),""))</f>
        <v/>
      </c>
      <c r="S102" s="10">
        <f>IF('Fluxo de Caixa'!$B102="","",IF('Fluxo de Caixa'!$M102&gt;=0,1,0))</f>
        <v/>
      </c>
    </row>
  </sheetData>
  <autoFilter ref="A2:S102"/>
  <mergeCells count="1">
    <mergeCell ref="A1:S1"/>
  </mergeCells>
  <conditionalFormatting sqref="O3:O102">
    <cfRule type="expression" priority="1" dxfId="0">
      <formula>$O3="Positivo"</formula>
    </cfRule>
    <cfRule type="expression" priority="2" dxfId="1">
      <formula>$O3="Atenção"</formula>
    </cfRule>
  </conditionalFormatting>
  <conditionalFormatting sqref="M3:M102">
    <cfRule type="expression" priority="3" dxfId="1">
      <formula>$M3&lt;0</formula>
    </cfRule>
    <cfRule type="expression" priority="4" dxfId="0">
      <formula>$M3&gt;=0</formula>
    </cfRule>
  </conditionalFormatting>
  <dataValidations count="2">
    <dataValidation sqref="H3:H102" showErrorMessage="1" showInputMessage="1" allowBlank="1" type="decimal" operator="greaterThanOrEqual">
      <formula1>0</formula1>
    </dataValidation>
    <dataValidation sqref="P3:P102" showErrorMessage="1" showInputMessage="1" allowBlank="1" type="list">
      <formula1>"INV,FIX,VAR,REC"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0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3" customWidth="1" min="2" max="2"/>
    <col width="4" customWidth="1" min="3" max="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28" customHeight="1">
      <c r="A1" s="1" t="inlineStr">
        <is>
          <t>Dashboard Executivo — Viabilidade Econômica</t>
        </is>
      </c>
    </row>
    <row r="2">
      <c r="A2" s="29" t="inlineStr">
        <is>
          <t>Visão consolidada para apoiar a decisão sobre o projeto.</t>
        </is>
      </c>
    </row>
    <row r="3">
      <c r="A3" s="7" t="inlineStr">
        <is>
          <t>Indicador</t>
        </is>
      </c>
      <c r="B3" s="7" t="inlineStr">
        <is>
          <t>Resultado</t>
        </is>
      </c>
      <c r="N3" s="7" t="inlineStr">
        <is>
          <t>Mês</t>
        </is>
      </c>
      <c r="O3" s="7" t="inlineStr">
        <is>
          <t>Receita bruta</t>
        </is>
      </c>
      <c r="P3" s="7" t="inlineStr">
        <is>
          <t>Custos</t>
        </is>
      </c>
      <c r="Q3" s="7" t="inlineStr">
        <is>
          <t>Fluxo líquido</t>
        </is>
      </c>
      <c r="R3" s="7" t="inlineStr">
        <is>
          <t>Fluxo acumulado</t>
        </is>
      </c>
    </row>
    <row r="4">
      <c r="A4" s="9" t="inlineStr">
        <is>
          <t>Investimento total</t>
        </is>
      </c>
      <c r="B4" s="57">
        <f>SUM('Investimentos'!$H$3:$H$102)</f>
        <v/>
      </c>
      <c r="N4" s="58">
        <f>IF('Fluxo de Caixa'!$B3="","",'Fluxo de Caixa'!$B3)</f>
        <v/>
      </c>
      <c r="O4" s="59">
        <f>IF('Fluxo de Caixa'!$B3="","",'Fluxo de Caixa'!$E3)</f>
        <v/>
      </c>
      <c r="P4" s="59">
        <f>IF('Fluxo de Caixa'!$B3="","",'Fluxo de Caixa'!$F3+'Fluxo de Caixa'!$G3)</f>
        <v/>
      </c>
      <c r="Q4" s="59">
        <f>IF('Fluxo de Caixa'!$B3="","",'Fluxo de Caixa'!$L3)</f>
        <v/>
      </c>
      <c r="R4" s="59">
        <f>IF('Fluxo de Caixa'!$B3="","",'Fluxo de Caixa'!$M3)</f>
        <v/>
      </c>
    </row>
    <row r="5">
      <c r="A5" s="11" t="inlineStr">
        <is>
          <t>Receita acumulada</t>
        </is>
      </c>
      <c r="B5" s="57">
        <f>SUM('Fluxo de Caixa'!$E$3:$E$102)</f>
        <v/>
      </c>
      <c r="N5" s="58">
        <f>IF('Fluxo de Caixa'!$B4="","",'Fluxo de Caixa'!$B4)</f>
        <v/>
      </c>
      <c r="O5" s="59">
        <f>IF('Fluxo de Caixa'!$B4="","",'Fluxo de Caixa'!$E4)</f>
        <v/>
      </c>
      <c r="P5" s="59">
        <f>IF('Fluxo de Caixa'!$B4="","",'Fluxo de Caixa'!$F4+'Fluxo de Caixa'!$G4)</f>
        <v/>
      </c>
      <c r="Q5" s="59">
        <f>IF('Fluxo de Caixa'!$B4="","",'Fluxo de Caixa'!$L4)</f>
        <v/>
      </c>
      <c r="R5" s="59">
        <f>IF('Fluxo de Caixa'!$B4="","",'Fluxo de Caixa'!$M4)</f>
        <v/>
      </c>
    </row>
    <row r="6">
      <c r="A6" s="9" t="inlineStr">
        <is>
          <t>Custos acumulados</t>
        </is>
      </c>
      <c r="B6" s="57">
        <f>SUM('Fluxo de Caixa'!$F$3:$G$102)</f>
        <v/>
      </c>
      <c r="N6" s="58">
        <f>IF('Fluxo de Caixa'!$B5="","",'Fluxo de Caixa'!$B5)</f>
        <v/>
      </c>
      <c r="O6" s="59">
        <f>IF('Fluxo de Caixa'!$B5="","",'Fluxo de Caixa'!$E5)</f>
        <v/>
      </c>
      <c r="P6" s="59">
        <f>IF('Fluxo de Caixa'!$B5="","",'Fluxo de Caixa'!$F5+'Fluxo de Caixa'!$G5)</f>
        <v/>
      </c>
      <c r="Q6" s="59">
        <f>IF('Fluxo de Caixa'!$B5="","",'Fluxo de Caixa'!$L5)</f>
        <v/>
      </c>
      <c r="R6" s="59">
        <f>IF('Fluxo de Caixa'!$B5="","",'Fluxo de Caixa'!$M5)</f>
        <v/>
      </c>
    </row>
    <row r="7">
      <c r="A7" s="11" t="inlineStr">
        <is>
          <t>Lucro líquido acumulado</t>
        </is>
      </c>
      <c r="B7" s="57">
        <f>SUM('Fluxo de Caixa'!$L$3:$L$102)</f>
        <v/>
      </c>
      <c r="N7" s="58">
        <f>IF('Fluxo de Caixa'!$B6="","",'Fluxo de Caixa'!$B6)</f>
        <v/>
      </c>
      <c r="O7" s="59">
        <f>IF('Fluxo de Caixa'!$B6="","",'Fluxo de Caixa'!$E6)</f>
        <v/>
      </c>
      <c r="P7" s="59">
        <f>IF('Fluxo de Caixa'!$B6="","",'Fluxo de Caixa'!$F6+'Fluxo de Caixa'!$G6)</f>
        <v/>
      </c>
      <c r="Q7" s="59">
        <f>IF('Fluxo de Caixa'!$B6="","",'Fluxo de Caixa'!$L6)</f>
        <v/>
      </c>
      <c r="R7" s="59">
        <f>IF('Fluxo de Caixa'!$B6="","",'Fluxo de Caixa'!$M6)</f>
        <v/>
      </c>
    </row>
    <row r="8">
      <c r="A8" s="9" t="inlineStr">
        <is>
          <t>Margem média</t>
        </is>
      </c>
      <c r="B8" s="60">
        <f>IFERROR(AVERAGE('Fluxo de Caixa'!$N$3:$N$102),0)</f>
        <v/>
      </c>
      <c r="N8" s="58">
        <f>IF('Fluxo de Caixa'!$B7="","",'Fluxo de Caixa'!$B7)</f>
        <v/>
      </c>
      <c r="O8" s="59">
        <f>IF('Fluxo de Caixa'!$B7="","",'Fluxo de Caixa'!$E7)</f>
        <v/>
      </c>
      <c r="P8" s="59">
        <f>IF('Fluxo de Caixa'!$B7="","",'Fluxo de Caixa'!$F7+'Fluxo de Caixa'!$G7)</f>
        <v/>
      </c>
      <c r="Q8" s="59">
        <f>IF('Fluxo de Caixa'!$B7="","",'Fluxo de Caixa'!$L7)</f>
        <v/>
      </c>
      <c r="R8" s="59">
        <f>IF('Fluxo de Caixa'!$B7="","",'Fluxo de Caixa'!$M7)</f>
        <v/>
      </c>
    </row>
    <row r="9">
      <c r="A9" s="11" t="inlineStr">
        <is>
          <t>ROI</t>
        </is>
      </c>
      <c r="B9" s="60">
        <f>IFERROR('Dashboard'!$B$7/'Dashboard'!$B$4,0)</f>
        <v/>
      </c>
      <c r="N9" s="58">
        <f>IF('Fluxo de Caixa'!$B8="","",'Fluxo de Caixa'!$B8)</f>
        <v/>
      </c>
      <c r="O9" s="59">
        <f>IF('Fluxo de Caixa'!$B8="","",'Fluxo de Caixa'!$E8)</f>
        <v/>
      </c>
      <c r="P9" s="59">
        <f>IF('Fluxo de Caixa'!$B8="","",'Fluxo de Caixa'!$F8+'Fluxo de Caixa'!$G8)</f>
        <v/>
      </c>
      <c r="Q9" s="59">
        <f>IF('Fluxo de Caixa'!$B8="","",'Fluxo de Caixa'!$L8)</f>
        <v/>
      </c>
      <c r="R9" s="59">
        <f>IF('Fluxo de Caixa'!$B8="","",'Fluxo de Caixa'!$M8)</f>
        <v/>
      </c>
    </row>
    <row r="10">
      <c r="A10" s="9" t="inlineStr">
        <is>
          <t>Ponto de equilíbrio mensal</t>
        </is>
      </c>
      <c r="B10" s="61">
        <f>IFERROR('Premissas'!$B$14/('Premissas'!$B$10-'Premissas'!$B$13),0)</f>
        <v/>
      </c>
      <c r="N10" s="58">
        <f>IF('Fluxo de Caixa'!$B9="","",'Fluxo de Caixa'!$B9)</f>
        <v/>
      </c>
      <c r="O10" s="59">
        <f>IF('Fluxo de Caixa'!$B9="","",'Fluxo de Caixa'!$E9)</f>
        <v/>
      </c>
      <c r="P10" s="59">
        <f>IF('Fluxo de Caixa'!$B9="","",'Fluxo de Caixa'!$F9+'Fluxo de Caixa'!$G9)</f>
        <v/>
      </c>
      <c r="Q10" s="59">
        <f>IF('Fluxo de Caixa'!$B9="","",'Fluxo de Caixa'!$L9)</f>
        <v/>
      </c>
      <c r="R10" s="59">
        <f>IF('Fluxo de Caixa'!$B9="","",'Fluxo de Caixa'!$M9)</f>
        <v/>
      </c>
    </row>
    <row r="11">
      <c r="A11" s="11" t="inlineStr">
        <is>
          <t>Payback estimado</t>
        </is>
      </c>
      <c r="B11" s="62">
        <f>IFERROR(INDEX('Fluxo de Caixa'!$B$3:$B$102,MATCH(1,'Fluxo de Caixa'!$S$3:$S$102,0)),"Sem retorno no período")</f>
        <v/>
      </c>
      <c r="N11" s="58">
        <f>IF('Fluxo de Caixa'!$B10="","",'Fluxo de Caixa'!$B10)</f>
        <v/>
      </c>
      <c r="O11" s="59">
        <f>IF('Fluxo de Caixa'!$B10="","",'Fluxo de Caixa'!$E10)</f>
        <v/>
      </c>
      <c r="P11" s="59">
        <f>IF('Fluxo de Caixa'!$B10="","",'Fluxo de Caixa'!$F10+'Fluxo de Caixa'!$G10)</f>
        <v/>
      </c>
      <c r="Q11" s="59">
        <f>IF('Fluxo de Caixa'!$B10="","",'Fluxo de Caixa'!$L10)</f>
        <v/>
      </c>
      <c r="R11" s="59">
        <f>IF('Fluxo de Caixa'!$B10="","",'Fluxo de Caixa'!$M10)</f>
        <v/>
      </c>
    </row>
    <row r="12">
      <c r="A12" s="9" t="inlineStr">
        <is>
          <t>Conclusão automática</t>
        </is>
      </c>
      <c r="B12" s="36">
        <f>IF('Dashboard'!$B$9&gt;0.2,"Projeto viável",IF('Dashboard'!$B$9&gt;=0,"Viabilidade moderada","Projeto inviável"))</f>
        <v/>
      </c>
      <c r="N12" s="58">
        <f>IF('Fluxo de Caixa'!$B11="","",'Fluxo de Caixa'!$B11)</f>
        <v/>
      </c>
      <c r="O12" s="59">
        <f>IF('Fluxo de Caixa'!$B11="","",'Fluxo de Caixa'!$E11)</f>
        <v/>
      </c>
      <c r="P12" s="59">
        <f>IF('Fluxo de Caixa'!$B11="","",'Fluxo de Caixa'!$F11+'Fluxo de Caixa'!$G11)</f>
        <v/>
      </c>
      <c r="Q12" s="59">
        <f>IF('Fluxo de Caixa'!$B11="","",'Fluxo de Caixa'!$L11)</f>
        <v/>
      </c>
      <c r="R12" s="59">
        <f>IF('Fluxo de Caixa'!$B11="","",'Fluxo de Caixa'!$M11)</f>
        <v/>
      </c>
    </row>
    <row r="13">
      <c r="A13" s="11" t="inlineStr">
        <is>
          <t>Meses com fluxo positivo</t>
        </is>
      </c>
      <c r="B13" s="61">
        <f>COUNTIF('Fluxo de Caixa'!$O$3:$O$102,"Positivo")</f>
        <v/>
      </c>
      <c r="N13" s="58">
        <f>IF('Fluxo de Caixa'!$B12="","",'Fluxo de Caixa'!$B12)</f>
        <v/>
      </c>
      <c r="O13" s="59">
        <f>IF('Fluxo de Caixa'!$B12="","",'Fluxo de Caixa'!$E12)</f>
        <v/>
      </c>
      <c r="P13" s="59">
        <f>IF('Fluxo de Caixa'!$B12="","",'Fluxo de Caixa'!$F12+'Fluxo de Caixa'!$G12)</f>
        <v/>
      </c>
      <c r="Q13" s="59">
        <f>IF('Fluxo de Caixa'!$B12="","",'Fluxo de Caixa'!$L12)</f>
        <v/>
      </c>
      <c r="R13" s="59">
        <f>IF('Fluxo de Caixa'!$B12="","",'Fluxo de Caixa'!$M12)</f>
        <v/>
      </c>
    </row>
    <row r="14">
      <c r="A14" s="9" t="inlineStr">
        <is>
          <t>Taxa mínima de atratividade</t>
        </is>
      </c>
      <c r="B14" s="60">
        <f>'Premissas'!$B$15</f>
        <v/>
      </c>
      <c r="N14" s="58">
        <f>IF('Fluxo de Caixa'!$B13="","",'Fluxo de Caixa'!$B13)</f>
        <v/>
      </c>
      <c r="O14" s="59">
        <f>IF('Fluxo de Caixa'!$B13="","",'Fluxo de Caixa'!$E13)</f>
        <v/>
      </c>
      <c r="P14" s="59">
        <f>IF('Fluxo de Caixa'!$B13="","",'Fluxo de Caixa'!$F13+'Fluxo de Caixa'!$G13)</f>
        <v/>
      </c>
      <c r="Q14" s="59">
        <f>IF('Fluxo de Caixa'!$B13="","",'Fluxo de Caixa'!$L13)</f>
        <v/>
      </c>
      <c r="R14" s="59">
        <f>IF('Fluxo de Caixa'!$B13="","",'Fluxo de Caixa'!$M13)</f>
        <v/>
      </c>
    </row>
    <row r="15">
      <c r="A15" s="11" t="inlineStr">
        <is>
          <t>Prazo de análise</t>
        </is>
      </c>
      <c r="B15" s="61">
        <f>'Premissas'!$B$17</f>
        <v/>
      </c>
      <c r="N15" s="58">
        <f>IF('Fluxo de Caixa'!$B14="","",'Fluxo de Caixa'!$B14)</f>
        <v/>
      </c>
      <c r="O15" s="59">
        <f>IF('Fluxo de Caixa'!$B14="","",'Fluxo de Caixa'!$E14)</f>
        <v/>
      </c>
      <c r="P15" s="59">
        <f>IF('Fluxo de Caixa'!$B14="","",'Fluxo de Caixa'!$F14+'Fluxo de Caixa'!$G14)</f>
        <v/>
      </c>
      <c r="Q15" s="59">
        <f>IF('Fluxo de Caixa'!$B14="","",'Fluxo de Caixa'!$L14)</f>
        <v/>
      </c>
      <c r="R15" s="59">
        <f>IF('Fluxo de Caixa'!$B14="","",'Fluxo de Caixa'!$M14)</f>
        <v/>
      </c>
    </row>
    <row r="16">
      <c r="N16" s="58">
        <f>IF('Fluxo de Caixa'!$B15="","",'Fluxo de Caixa'!$B15)</f>
        <v/>
      </c>
      <c r="O16" s="59">
        <f>IF('Fluxo de Caixa'!$B15="","",'Fluxo de Caixa'!$E15)</f>
        <v/>
      </c>
      <c r="P16" s="59">
        <f>IF('Fluxo de Caixa'!$B15="","",'Fluxo de Caixa'!$F15+'Fluxo de Caixa'!$G15)</f>
        <v/>
      </c>
      <c r="Q16" s="59">
        <f>IF('Fluxo de Caixa'!$B15="","",'Fluxo de Caixa'!$L15)</f>
        <v/>
      </c>
      <c r="R16" s="59">
        <f>IF('Fluxo de Caixa'!$B15="","",'Fluxo de Caixa'!$M15)</f>
        <v/>
      </c>
    </row>
    <row r="17">
      <c r="N17" s="58">
        <f>IF('Fluxo de Caixa'!$B16="","",'Fluxo de Caixa'!$B16)</f>
        <v/>
      </c>
      <c r="O17" s="59">
        <f>IF('Fluxo de Caixa'!$B16="","",'Fluxo de Caixa'!$E16)</f>
        <v/>
      </c>
      <c r="P17" s="59">
        <f>IF('Fluxo de Caixa'!$B16="","",'Fluxo de Caixa'!$F16+'Fluxo de Caixa'!$G16)</f>
        <v/>
      </c>
      <c r="Q17" s="59">
        <f>IF('Fluxo de Caixa'!$B16="","",'Fluxo de Caixa'!$L16)</f>
        <v/>
      </c>
      <c r="R17" s="59">
        <f>IF('Fluxo de Caixa'!$B16="","",'Fluxo de Caixa'!$M16)</f>
        <v/>
      </c>
    </row>
    <row r="18">
      <c r="N18" s="58">
        <f>IF('Fluxo de Caixa'!$B17="","",'Fluxo de Caixa'!$B17)</f>
        <v/>
      </c>
      <c r="O18" s="59">
        <f>IF('Fluxo de Caixa'!$B17="","",'Fluxo de Caixa'!$E17)</f>
        <v/>
      </c>
      <c r="P18" s="59">
        <f>IF('Fluxo de Caixa'!$B17="","",'Fluxo de Caixa'!$F17+'Fluxo de Caixa'!$G17)</f>
        <v/>
      </c>
      <c r="Q18" s="59">
        <f>IF('Fluxo de Caixa'!$B17="","",'Fluxo de Caixa'!$L17)</f>
        <v/>
      </c>
      <c r="R18" s="59">
        <f>IF('Fluxo de Caixa'!$B17="","",'Fluxo de Caixa'!$M17)</f>
        <v/>
      </c>
    </row>
    <row r="19">
      <c r="N19" s="58">
        <f>IF('Fluxo de Caixa'!$B18="","",'Fluxo de Caixa'!$B18)</f>
        <v/>
      </c>
      <c r="O19" s="59">
        <f>IF('Fluxo de Caixa'!$B18="","",'Fluxo de Caixa'!$E18)</f>
        <v/>
      </c>
      <c r="P19" s="59">
        <f>IF('Fluxo de Caixa'!$B18="","",'Fluxo de Caixa'!$F18+'Fluxo de Caixa'!$G18)</f>
        <v/>
      </c>
      <c r="Q19" s="59">
        <f>IF('Fluxo de Caixa'!$B18="","",'Fluxo de Caixa'!$L18)</f>
        <v/>
      </c>
      <c r="R19" s="59">
        <f>IF('Fluxo de Caixa'!$B18="","",'Fluxo de Caixa'!$M18)</f>
        <v/>
      </c>
    </row>
    <row r="20">
      <c r="N20" s="58">
        <f>IF('Fluxo de Caixa'!$B19="","",'Fluxo de Caixa'!$B19)</f>
        <v/>
      </c>
      <c r="O20" s="59">
        <f>IF('Fluxo de Caixa'!$B19="","",'Fluxo de Caixa'!$E19)</f>
        <v/>
      </c>
      <c r="P20" s="59">
        <f>IF('Fluxo de Caixa'!$B19="","",'Fluxo de Caixa'!$F19+'Fluxo de Caixa'!$G19)</f>
        <v/>
      </c>
      <c r="Q20" s="59">
        <f>IF('Fluxo de Caixa'!$B19="","",'Fluxo de Caixa'!$L19)</f>
        <v/>
      </c>
      <c r="R20" s="59">
        <f>IF('Fluxo de Caixa'!$B19="","",'Fluxo de Caixa'!$M19)</f>
        <v/>
      </c>
    </row>
    <row r="21">
      <c r="N21" s="58">
        <f>IF('Fluxo de Caixa'!$B20="","",'Fluxo de Caixa'!$B20)</f>
        <v/>
      </c>
      <c r="O21" s="59">
        <f>IF('Fluxo de Caixa'!$B20="","",'Fluxo de Caixa'!$E20)</f>
        <v/>
      </c>
      <c r="P21" s="59">
        <f>IF('Fluxo de Caixa'!$B20="","",'Fluxo de Caixa'!$F20+'Fluxo de Caixa'!$G20)</f>
        <v/>
      </c>
      <c r="Q21" s="59">
        <f>IF('Fluxo de Caixa'!$B20="","",'Fluxo de Caixa'!$L20)</f>
        <v/>
      </c>
      <c r="R21" s="59">
        <f>IF('Fluxo de Caixa'!$B20="","",'Fluxo de Caixa'!$M20)</f>
        <v/>
      </c>
    </row>
    <row r="22">
      <c r="N22" s="58">
        <f>IF('Fluxo de Caixa'!$B21="","",'Fluxo de Caixa'!$B21)</f>
        <v/>
      </c>
      <c r="O22" s="59">
        <f>IF('Fluxo de Caixa'!$B21="","",'Fluxo de Caixa'!$E21)</f>
        <v/>
      </c>
      <c r="P22" s="59">
        <f>IF('Fluxo de Caixa'!$B21="","",'Fluxo de Caixa'!$F21+'Fluxo de Caixa'!$G21)</f>
        <v/>
      </c>
      <c r="Q22" s="59">
        <f>IF('Fluxo de Caixa'!$B21="","",'Fluxo de Caixa'!$L21)</f>
        <v/>
      </c>
      <c r="R22" s="59">
        <f>IF('Fluxo de Caixa'!$B21="","",'Fluxo de Caixa'!$M21)</f>
        <v/>
      </c>
    </row>
    <row r="23">
      <c r="N23" s="58">
        <f>IF('Fluxo de Caixa'!$B22="","",'Fluxo de Caixa'!$B22)</f>
        <v/>
      </c>
      <c r="O23" s="59">
        <f>IF('Fluxo de Caixa'!$B22="","",'Fluxo de Caixa'!$E22)</f>
        <v/>
      </c>
      <c r="P23" s="59">
        <f>IF('Fluxo de Caixa'!$B22="","",'Fluxo de Caixa'!$F22+'Fluxo de Caixa'!$G22)</f>
        <v/>
      </c>
      <c r="Q23" s="59">
        <f>IF('Fluxo de Caixa'!$B22="","",'Fluxo de Caixa'!$L22)</f>
        <v/>
      </c>
      <c r="R23" s="59">
        <f>IF('Fluxo de Caixa'!$B22="","",'Fluxo de Caixa'!$M22)</f>
        <v/>
      </c>
    </row>
    <row r="24">
      <c r="N24" s="58">
        <f>IF('Fluxo de Caixa'!$B23="","",'Fluxo de Caixa'!$B23)</f>
        <v/>
      </c>
      <c r="O24" s="59">
        <f>IF('Fluxo de Caixa'!$B23="","",'Fluxo de Caixa'!$E23)</f>
        <v/>
      </c>
      <c r="P24" s="59">
        <f>IF('Fluxo de Caixa'!$B23="","",'Fluxo de Caixa'!$F23+'Fluxo de Caixa'!$G23)</f>
        <v/>
      </c>
      <c r="Q24" s="59">
        <f>IF('Fluxo de Caixa'!$B23="","",'Fluxo de Caixa'!$L23)</f>
        <v/>
      </c>
      <c r="R24" s="59">
        <f>IF('Fluxo de Caixa'!$B23="","",'Fluxo de Caixa'!$M23)</f>
        <v/>
      </c>
    </row>
    <row r="25">
      <c r="N25" s="58">
        <f>IF('Fluxo de Caixa'!$B24="","",'Fluxo de Caixa'!$B24)</f>
        <v/>
      </c>
      <c r="O25" s="59">
        <f>IF('Fluxo de Caixa'!$B24="","",'Fluxo de Caixa'!$E24)</f>
        <v/>
      </c>
      <c r="P25" s="59">
        <f>IF('Fluxo de Caixa'!$B24="","",'Fluxo de Caixa'!$F24+'Fluxo de Caixa'!$G24)</f>
        <v/>
      </c>
      <c r="Q25" s="59">
        <f>IF('Fluxo de Caixa'!$B24="","",'Fluxo de Caixa'!$L24)</f>
        <v/>
      </c>
      <c r="R25" s="59">
        <f>IF('Fluxo de Caixa'!$B24="","",'Fluxo de Caixa'!$M24)</f>
        <v/>
      </c>
    </row>
    <row r="26">
      <c r="N26" s="58">
        <f>IF('Fluxo de Caixa'!$B25="","",'Fluxo de Caixa'!$B25)</f>
        <v/>
      </c>
      <c r="O26" s="59">
        <f>IF('Fluxo de Caixa'!$B25="","",'Fluxo de Caixa'!$E25)</f>
        <v/>
      </c>
      <c r="P26" s="59">
        <f>IF('Fluxo de Caixa'!$B25="","",'Fluxo de Caixa'!$F25+'Fluxo de Caixa'!$G25)</f>
        <v/>
      </c>
      <c r="Q26" s="59">
        <f>IF('Fluxo de Caixa'!$B25="","",'Fluxo de Caixa'!$L25)</f>
        <v/>
      </c>
      <c r="R26" s="59">
        <f>IF('Fluxo de Caixa'!$B25="","",'Fluxo de Caixa'!$M25)</f>
        <v/>
      </c>
    </row>
    <row r="27">
      <c r="N27" s="58">
        <f>IF('Fluxo de Caixa'!$B26="","",'Fluxo de Caixa'!$B26)</f>
        <v/>
      </c>
      <c r="O27" s="59">
        <f>IF('Fluxo de Caixa'!$B26="","",'Fluxo de Caixa'!$E26)</f>
        <v/>
      </c>
      <c r="P27" s="59">
        <f>IF('Fluxo de Caixa'!$B26="","",'Fluxo de Caixa'!$F26+'Fluxo de Caixa'!$G26)</f>
        <v/>
      </c>
      <c r="Q27" s="59">
        <f>IF('Fluxo de Caixa'!$B26="","",'Fluxo de Caixa'!$L26)</f>
        <v/>
      </c>
      <c r="R27" s="59">
        <f>IF('Fluxo de Caixa'!$B26="","",'Fluxo de Caixa'!$M26)</f>
        <v/>
      </c>
    </row>
    <row r="28">
      <c r="N28" s="58">
        <f>IF('Fluxo de Caixa'!$B27="","",'Fluxo de Caixa'!$B27)</f>
        <v/>
      </c>
      <c r="O28" s="59">
        <f>IF('Fluxo de Caixa'!$B27="","",'Fluxo de Caixa'!$E27)</f>
        <v/>
      </c>
      <c r="P28" s="59">
        <f>IF('Fluxo de Caixa'!$B27="","",'Fluxo de Caixa'!$F27+'Fluxo de Caixa'!$G27)</f>
        <v/>
      </c>
      <c r="Q28" s="59">
        <f>IF('Fluxo de Caixa'!$B27="","",'Fluxo de Caixa'!$L27)</f>
        <v/>
      </c>
      <c r="R28" s="59">
        <f>IF('Fluxo de Caixa'!$B27="","",'Fluxo de Caixa'!$M27)</f>
        <v/>
      </c>
    </row>
    <row r="29">
      <c r="N29" s="58">
        <f>IF('Fluxo de Caixa'!$B28="","",'Fluxo de Caixa'!$B28)</f>
        <v/>
      </c>
      <c r="O29" s="59">
        <f>IF('Fluxo de Caixa'!$B28="","",'Fluxo de Caixa'!$E28)</f>
        <v/>
      </c>
      <c r="P29" s="59">
        <f>IF('Fluxo de Caixa'!$B28="","",'Fluxo de Caixa'!$F28+'Fluxo de Caixa'!$G28)</f>
        <v/>
      </c>
      <c r="Q29" s="59">
        <f>IF('Fluxo de Caixa'!$B28="","",'Fluxo de Caixa'!$L28)</f>
        <v/>
      </c>
      <c r="R29" s="59">
        <f>IF('Fluxo de Caixa'!$B28="","",'Fluxo de Caixa'!$M28)</f>
        <v/>
      </c>
    </row>
    <row r="30">
      <c r="N30" s="58">
        <f>IF('Fluxo de Caixa'!$B29="","",'Fluxo de Caixa'!$B29)</f>
        <v/>
      </c>
      <c r="O30" s="59">
        <f>IF('Fluxo de Caixa'!$B29="","",'Fluxo de Caixa'!$E29)</f>
        <v/>
      </c>
      <c r="P30" s="59">
        <f>IF('Fluxo de Caixa'!$B29="","",'Fluxo de Caixa'!$F29+'Fluxo de Caixa'!$G29)</f>
        <v/>
      </c>
      <c r="Q30" s="59">
        <f>IF('Fluxo de Caixa'!$B29="","",'Fluxo de Caixa'!$L29)</f>
        <v/>
      </c>
      <c r="R30" s="59">
        <f>IF('Fluxo de Caixa'!$B29="","",'Fluxo de Caixa'!$M29)</f>
        <v/>
      </c>
    </row>
    <row r="31">
      <c r="N31" s="58">
        <f>IF('Fluxo de Caixa'!$B30="","",'Fluxo de Caixa'!$B30)</f>
        <v/>
      </c>
      <c r="O31" s="59">
        <f>IF('Fluxo de Caixa'!$B30="","",'Fluxo de Caixa'!$E30)</f>
        <v/>
      </c>
      <c r="P31" s="59">
        <f>IF('Fluxo de Caixa'!$B30="","",'Fluxo de Caixa'!$F30+'Fluxo de Caixa'!$G30)</f>
        <v/>
      </c>
      <c r="Q31" s="59">
        <f>IF('Fluxo de Caixa'!$B30="","",'Fluxo de Caixa'!$L30)</f>
        <v/>
      </c>
      <c r="R31" s="59">
        <f>IF('Fluxo de Caixa'!$B30="","",'Fluxo de Caixa'!$M30)</f>
        <v/>
      </c>
    </row>
    <row r="32">
      <c r="N32" s="58">
        <f>IF('Fluxo de Caixa'!$B31="","",'Fluxo de Caixa'!$B31)</f>
        <v/>
      </c>
      <c r="O32" s="59">
        <f>IF('Fluxo de Caixa'!$B31="","",'Fluxo de Caixa'!$E31)</f>
        <v/>
      </c>
      <c r="P32" s="59">
        <f>IF('Fluxo de Caixa'!$B31="","",'Fluxo de Caixa'!$F31+'Fluxo de Caixa'!$G31)</f>
        <v/>
      </c>
      <c r="Q32" s="59">
        <f>IF('Fluxo de Caixa'!$B31="","",'Fluxo de Caixa'!$L31)</f>
        <v/>
      </c>
      <c r="R32" s="59">
        <f>IF('Fluxo de Caixa'!$B31="","",'Fluxo de Caixa'!$M31)</f>
        <v/>
      </c>
    </row>
    <row r="33">
      <c r="N33" s="58">
        <f>IF('Fluxo de Caixa'!$B32="","",'Fluxo de Caixa'!$B32)</f>
        <v/>
      </c>
      <c r="O33" s="59">
        <f>IF('Fluxo de Caixa'!$B32="","",'Fluxo de Caixa'!$E32)</f>
        <v/>
      </c>
      <c r="P33" s="59">
        <f>IF('Fluxo de Caixa'!$B32="","",'Fluxo de Caixa'!$F32+'Fluxo de Caixa'!$G32)</f>
        <v/>
      </c>
      <c r="Q33" s="59">
        <f>IF('Fluxo de Caixa'!$B32="","",'Fluxo de Caixa'!$L32)</f>
        <v/>
      </c>
      <c r="R33" s="59">
        <f>IF('Fluxo de Caixa'!$B32="","",'Fluxo de Caixa'!$M32)</f>
        <v/>
      </c>
    </row>
    <row r="34">
      <c r="N34" s="58">
        <f>IF('Fluxo de Caixa'!$B33="","",'Fluxo de Caixa'!$B33)</f>
        <v/>
      </c>
      <c r="O34" s="59">
        <f>IF('Fluxo de Caixa'!$B33="","",'Fluxo de Caixa'!$E33)</f>
        <v/>
      </c>
      <c r="P34" s="59">
        <f>IF('Fluxo de Caixa'!$B33="","",'Fluxo de Caixa'!$F33+'Fluxo de Caixa'!$G33)</f>
        <v/>
      </c>
      <c r="Q34" s="59">
        <f>IF('Fluxo de Caixa'!$B33="","",'Fluxo de Caixa'!$L33)</f>
        <v/>
      </c>
      <c r="R34" s="59">
        <f>IF('Fluxo de Caixa'!$B33="","",'Fluxo de Caixa'!$M33)</f>
        <v/>
      </c>
    </row>
    <row r="35">
      <c r="N35" s="58">
        <f>IF('Fluxo de Caixa'!$B34="","",'Fluxo de Caixa'!$B34)</f>
        <v/>
      </c>
      <c r="O35" s="59">
        <f>IF('Fluxo de Caixa'!$B34="","",'Fluxo de Caixa'!$E34)</f>
        <v/>
      </c>
      <c r="P35" s="59">
        <f>IF('Fluxo de Caixa'!$B34="","",'Fluxo de Caixa'!$F34+'Fluxo de Caixa'!$G34)</f>
        <v/>
      </c>
      <c r="Q35" s="59">
        <f>IF('Fluxo de Caixa'!$B34="","",'Fluxo de Caixa'!$L34)</f>
        <v/>
      </c>
      <c r="R35" s="59">
        <f>IF('Fluxo de Caixa'!$B34="","",'Fluxo de Caixa'!$M34)</f>
        <v/>
      </c>
    </row>
    <row r="36">
      <c r="N36" s="58">
        <f>IF('Fluxo de Caixa'!$B35="","",'Fluxo de Caixa'!$B35)</f>
        <v/>
      </c>
      <c r="O36" s="59">
        <f>IF('Fluxo de Caixa'!$B35="","",'Fluxo de Caixa'!$E35)</f>
        <v/>
      </c>
      <c r="P36" s="59">
        <f>IF('Fluxo de Caixa'!$B35="","",'Fluxo de Caixa'!$F35+'Fluxo de Caixa'!$G35)</f>
        <v/>
      </c>
      <c r="Q36" s="59">
        <f>IF('Fluxo de Caixa'!$B35="","",'Fluxo de Caixa'!$L35)</f>
        <v/>
      </c>
      <c r="R36" s="59">
        <f>IF('Fluxo de Caixa'!$B35="","",'Fluxo de Caixa'!$M35)</f>
        <v/>
      </c>
    </row>
    <row r="37">
      <c r="N37" s="58">
        <f>IF('Fluxo de Caixa'!$B36="","",'Fluxo de Caixa'!$B36)</f>
        <v/>
      </c>
      <c r="O37" s="59">
        <f>IF('Fluxo de Caixa'!$B36="","",'Fluxo de Caixa'!$E36)</f>
        <v/>
      </c>
      <c r="P37" s="59">
        <f>IF('Fluxo de Caixa'!$B36="","",'Fluxo de Caixa'!$F36+'Fluxo de Caixa'!$G36)</f>
        <v/>
      </c>
      <c r="Q37" s="59">
        <f>IF('Fluxo de Caixa'!$B36="","",'Fluxo de Caixa'!$L36)</f>
        <v/>
      </c>
      <c r="R37" s="59">
        <f>IF('Fluxo de Caixa'!$B36="","",'Fluxo de Caixa'!$M36)</f>
        <v/>
      </c>
    </row>
    <row r="38">
      <c r="N38" s="58">
        <f>IF('Fluxo de Caixa'!$B37="","",'Fluxo de Caixa'!$B37)</f>
        <v/>
      </c>
      <c r="O38" s="59">
        <f>IF('Fluxo de Caixa'!$B37="","",'Fluxo de Caixa'!$E37)</f>
        <v/>
      </c>
      <c r="P38" s="59">
        <f>IF('Fluxo de Caixa'!$B37="","",'Fluxo de Caixa'!$F37+'Fluxo de Caixa'!$G37)</f>
        <v/>
      </c>
      <c r="Q38" s="59">
        <f>IF('Fluxo de Caixa'!$B37="","",'Fluxo de Caixa'!$L37)</f>
        <v/>
      </c>
      <c r="R38" s="59">
        <f>IF('Fluxo de Caixa'!$B37="","",'Fluxo de Caixa'!$M37)</f>
        <v/>
      </c>
    </row>
    <row r="39">
      <c r="N39" s="58">
        <f>IF('Fluxo de Caixa'!$B38="","",'Fluxo de Caixa'!$B38)</f>
        <v/>
      </c>
      <c r="O39" s="59">
        <f>IF('Fluxo de Caixa'!$B38="","",'Fluxo de Caixa'!$E38)</f>
        <v/>
      </c>
      <c r="P39" s="59">
        <f>IF('Fluxo de Caixa'!$B38="","",'Fluxo de Caixa'!$F38+'Fluxo de Caixa'!$G38)</f>
        <v/>
      </c>
      <c r="Q39" s="59">
        <f>IF('Fluxo de Caixa'!$B38="","",'Fluxo de Caixa'!$L38)</f>
        <v/>
      </c>
      <c r="R39" s="59">
        <f>IF('Fluxo de Caixa'!$B38="","",'Fluxo de Caixa'!$M38)</f>
        <v/>
      </c>
    </row>
    <row r="40">
      <c r="N40" s="58">
        <f>IF('Fluxo de Caixa'!$B39="","",'Fluxo de Caixa'!$B39)</f>
        <v/>
      </c>
      <c r="O40" s="59">
        <f>IF('Fluxo de Caixa'!$B39="","",'Fluxo de Caixa'!$E39)</f>
        <v/>
      </c>
      <c r="P40" s="59">
        <f>IF('Fluxo de Caixa'!$B39="","",'Fluxo de Caixa'!$F39+'Fluxo de Caixa'!$G39)</f>
        <v/>
      </c>
      <c r="Q40" s="59">
        <f>IF('Fluxo de Caixa'!$B39="","",'Fluxo de Caixa'!$L39)</f>
        <v/>
      </c>
      <c r="R40" s="59">
        <f>IF('Fluxo de Caixa'!$B39="","",'Fluxo de Caixa'!$M39)</f>
        <v/>
      </c>
    </row>
    <row r="41">
      <c r="N41" s="58">
        <f>IF('Fluxo de Caixa'!$B40="","",'Fluxo de Caixa'!$B40)</f>
        <v/>
      </c>
      <c r="O41" s="59">
        <f>IF('Fluxo de Caixa'!$B40="","",'Fluxo de Caixa'!$E40)</f>
        <v/>
      </c>
      <c r="P41" s="59">
        <f>IF('Fluxo de Caixa'!$B40="","",'Fluxo de Caixa'!$F40+'Fluxo de Caixa'!$G40)</f>
        <v/>
      </c>
      <c r="Q41" s="59">
        <f>IF('Fluxo de Caixa'!$B40="","",'Fluxo de Caixa'!$L40)</f>
        <v/>
      </c>
      <c r="R41" s="59">
        <f>IF('Fluxo de Caixa'!$B40="","",'Fluxo de Caixa'!$M40)</f>
        <v/>
      </c>
    </row>
    <row r="42">
      <c r="N42" s="58">
        <f>IF('Fluxo de Caixa'!$B41="","",'Fluxo de Caixa'!$B41)</f>
        <v/>
      </c>
      <c r="O42" s="59">
        <f>IF('Fluxo de Caixa'!$B41="","",'Fluxo de Caixa'!$E41)</f>
        <v/>
      </c>
      <c r="P42" s="59">
        <f>IF('Fluxo de Caixa'!$B41="","",'Fluxo de Caixa'!$F41+'Fluxo de Caixa'!$G41)</f>
        <v/>
      </c>
      <c r="Q42" s="59">
        <f>IF('Fluxo de Caixa'!$B41="","",'Fluxo de Caixa'!$L41)</f>
        <v/>
      </c>
      <c r="R42" s="59">
        <f>IF('Fluxo de Caixa'!$B41="","",'Fluxo de Caixa'!$M41)</f>
        <v/>
      </c>
    </row>
    <row r="43">
      <c r="N43" s="58">
        <f>IF('Fluxo de Caixa'!$B42="","",'Fluxo de Caixa'!$B42)</f>
        <v/>
      </c>
      <c r="O43" s="59">
        <f>IF('Fluxo de Caixa'!$B42="","",'Fluxo de Caixa'!$E42)</f>
        <v/>
      </c>
      <c r="P43" s="59">
        <f>IF('Fluxo de Caixa'!$B42="","",'Fluxo de Caixa'!$F42+'Fluxo de Caixa'!$G42)</f>
        <v/>
      </c>
      <c r="Q43" s="59">
        <f>IF('Fluxo de Caixa'!$B42="","",'Fluxo de Caixa'!$L42)</f>
        <v/>
      </c>
      <c r="R43" s="59">
        <f>IF('Fluxo de Caixa'!$B42="","",'Fluxo de Caixa'!$M42)</f>
        <v/>
      </c>
    </row>
    <row r="44">
      <c r="N44" s="58">
        <f>IF('Fluxo de Caixa'!$B43="","",'Fluxo de Caixa'!$B43)</f>
        <v/>
      </c>
      <c r="O44" s="59">
        <f>IF('Fluxo de Caixa'!$B43="","",'Fluxo de Caixa'!$E43)</f>
        <v/>
      </c>
      <c r="P44" s="59">
        <f>IF('Fluxo de Caixa'!$B43="","",'Fluxo de Caixa'!$F43+'Fluxo de Caixa'!$G43)</f>
        <v/>
      </c>
      <c r="Q44" s="59">
        <f>IF('Fluxo de Caixa'!$B43="","",'Fluxo de Caixa'!$L43)</f>
        <v/>
      </c>
      <c r="R44" s="59">
        <f>IF('Fluxo de Caixa'!$B43="","",'Fluxo de Caixa'!$M43)</f>
        <v/>
      </c>
    </row>
    <row r="45">
      <c r="N45" s="58">
        <f>IF('Fluxo de Caixa'!$B44="","",'Fluxo de Caixa'!$B44)</f>
        <v/>
      </c>
      <c r="O45" s="59">
        <f>IF('Fluxo de Caixa'!$B44="","",'Fluxo de Caixa'!$E44)</f>
        <v/>
      </c>
      <c r="P45" s="59">
        <f>IF('Fluxo de Caixa'!$B44="","",'Fluxo de Caixa'!$F44+'Fluxo de Caixa'!$G44)</f>
        <v/>
      </c>
      <c r="Q45" s="59">
        <f>IF('Fluxo de Caixa'!$B44="","",'Fluxo de Caixa'!$L44)</f>
        <v/>
      </c>
      <c r="R45" s="59">
        <f>IF('Fluxo de Caixa'!$B44="","",'Fluxo de Caixa'!$M44)</f>
        <v/>
      </c>
    </row>
    <row r="46">
      <c r="N46" s="58">
        <f>IF('Fluxo de Caixa'!$B45="","",'Fluxo de Caixa'!$B45)</f>
        <v/>
      </c>
      <c r="O46" s="59">
        <f>IF('Fluxo de Caixa'!$B45="","",'Fluxo de Caixa'!$E45)</f>
        <v/>
      </c>
      <c r="P46" s="59">
        <f>IF('Fluxo de Caixa'!$B45="","",'Fluxo de Caixa'!$F45+'Fluxo de Caixa'!$G45)</f>
        <v/>
      </c>
      <c r="Q46" s="59">
        <f>IF('Fluxo de Caixa'!$B45="","",'Fluxo de Caixa'!$L45)</f>
        <v/>
      </c>
      <c r="R46" s="59">
        <f>IF('Fluxo de Caixa'!$B45="","",'Fluxo de Caixa'!$M45)</f>
        <v/>
      </c>
    </row>
    <row r="47">
      <c r="N47" s="58">
        <f>IF('Fluxo de Caixa'!$B46="","",'Fluxo de Caixa'!$B46)</f>
        <v/>
      </c>
      <c r="O47" s="59">
        <f>IF('Fluxo de Caixa'!$B46="","",'Fluxo de Caixa'!$E46)</f>
        <v/>
      </c>
      <c r="P47" s="59">
        <f>IF('Fluxo de Caixa'!$B46="","",'Fluxo de Caixa'!$F46+'Fluxo de Caixa'!$G46)</f>
        <v/>
      </c>
      <c r="Q47" s="59">
        <f>IF('Fluxo de Caixa'!$B46="","",'Fluxo de Caixa'!$L46)</f>
        <v/>
      </c>
      <c r="R47" s="59">
        <f>IF('Fluxo de Caixa'!$B46="","",'Fluxo de Caixa'!$M46)</f>
        <v/>
      </c>
    </row>
    <row r="48">
      <c r="N48" s="58">
        <f>IF('Fluxo de Caixa'!$B47="","",'Fluxo de Caixa'!$B47)</f>
        <v/>
      </c>
      <c r="O48" s="59">
        <f>IF('Fluxo de Caixa'!$B47="","",'Fluxo de Caixa'!$E47)</f>
        <v/>
      </c>
      <c r="P48" s="59">
        <f>IF('Fluxo de Caixa'!$B47="","",'Fluxo de Caixa'!$F47+'Fluxo de Caixa'!$G47)</f>
        <v/>
      </c>
      <c r="Q48" s="59">
        <f>IF('Fluxo de Caixa'!$B47="","",'Fluxo de Caixa'!$L47)</f>
        <v/>
      </c>
      <c r="R48" s="59">
        <f>IF('Fluxo de Caixa'!$B47="","",'Fluxo de Caixa'!$M47)</f>
        <v/>
      </c>
    </row>
    <row r="49">
      <c r="N49" s="58">
        <f>IF('Fluxo de Caixa'!$B48="","",'Fluxo de Caixa'!$B48)</f>
        <v/>
      </c>
      <c r="O49" s="59">
        <f>IF('Fluxo de Caixa'!$B48="","",'Fluxo de Caixa'!$E48)</f>
        <v/>
      </c>
      <c r="P49" s="59">
        <f>IF('Fluxo de Caixa'!$B48="","",'Fluxo de Caixa'!$F48+'Fluxo de Caixa'!$G48)</f>
        <v/>
      </c>
      <c r="Q49" s="59">
        <f>IF('Fluxo de Caixa'!$B48="","",'Fluxo de Caixa'!$L48)</f>
        <v/>
      </c>
      <c r="R49" s="59">
        <f>IF('Fluxo de Caixa'!$B48="","",'Fluxo de Caixa'!$M48)</f>
        <v/>
      </c>
    </row>
    <row r="50">
      <c r="N50" s="58">
        <f>IF('Fluxo de Caixa'!$B49="","",'Fluxo de Caixa'!$B49)</f>
        <v/>
      </c>
      <c r="O50" s="59">
        <f>IF('Fluxo de Caixa'!$B49="","",'Fluxo de Caixa'!$E49)</f>
        <v/>
      </c>
      <c r="P50" s="59">
        <f>IF('Fluxo de Caixa'!$B49="","",'Fluxo de Caixa'!$F49+'Fluxo de Caixa'!$G49)</f>
        <v/>
      </c>
      <c r="Q50" s="59">
        <f>IF('Fluxo de Caixa'!$B49="","",'Fluxo de Caixa'!$L49)</f>
        <v/>
      </c>
      <c r="R50" s="59">
        <f>IF('Fluxo de Caixa'!$B49="","",'Fluxo de Caixa'!$M49)</f>
        <v/>
      </c>
    </row>
    <row r="51">
      <c r="N51" s="58">
        <f>IF('Fluxo de Caixa'!$B50="","",'Fluxo de Caixa'!$B50)</f>
        <v/>
      </c>
      <c r="O51" s="59">
        <f>IF('Fluxo de Caixa'!$B50="","",'Fluxo de Caixa'!$E50)</f>
        <v/>
      </c>
      <c r="P51" s="59">
        <f>IF('Fluxo de Caixa'!$B50="","",'Fluxo de Caixa'!$F50+'Fluxo de Caixa'!$G50)</f>
        <v/>
      </c>
      <c r="Q51" s="59">
        <f>IF('Fluxo de Caixa'!$B50="","",'Fluxo de Caixa'!$L50)</f>
        <v/>
      </c>
      <c r="R51" s="59">
        <f>IF('Fluxo de Caixa'!$B50="","",'Fluxo de Caixa'!$M50)</f>
        <v/>
      </c>
    </row>
    <row r="52">
      <c r="N52" s="58">
        <f>IF('Fluxo de Caixa'!$B51="","",'Fluxo de Caixa'!$B51)</f>
        <v/>
      </c>
      <c r="O52" s="59">
        <f>IF('Fluxo de Caixa'!$B51="","",'Fluxo de Caixa'!$E51)</f>
        <v/>
      </c>
      <c r="P52" s="59">
        <f>IF('Fluxo de Caixa'!$B51="","",'Fluxo de Caixa'!$F51+'Fluxo de Caixa'!$G51)</f>
        <v/>
      </c>
      <c r="Q52" s="59">
        <f>IF('Fluxo de Caixa'!$B51="","",'Fluxo de Caixa'!$L51)</f>
        <v/>
      </c>
      <c r="R52" s="59">
        <f>IF('Fluxo de Caixa'!$B51="","",'Fluxo de Caixa'!$M51)</f>
        <v/>
      </c>
    </row>
    <row r="53">
      <c r="N53" s="58">
        <f>IF('Fluxo de Caixa'!$B52="","",'Fluxo de Caixa'!$B52)</f>
        <v/>
      </c>
      <c r="O53" s="59">
        <f>IF('Fluxo de Caixa'!$B52="","",'Fluxo de Caixa'!$E52)</f>
        <v/>
      </c>
      <c r="P53" s="59">
        <f>IF('Fluxo de Caixa'!$B52="","",'Fluxo de Caixa'!$F52+'Fluxo de Caixa'!$G52)</f>
        <v/>
      </c>
      <c r="Q53" s="59">
        <f>IF('Fluxo de Caixa'!$B52="","",'Fluxo de Caixa'!$L52)</f>
        <v/>
      </c>
      <c r="R53" s="59">
        <f>IF('Fluxo de Caixa'!$B52="","",'Fluxo de Caixa'!$M52)</f>
        <v/>
      </c>
    </row>
    <row r="54">
      <c r="N54" s="58">
        <f>IF('Fluxo de Caixa'!$B53="","",'Fluxo de Caixa'!$B53)</f>
        <v/>
      </c>
      <c r="O54" s="59">
        <f>IF('Fluxo de Caixa'!$B53="","",'Fluxo de Caixa'!$E53)</f>
        <v/>
      </c>
      <c r="P54" s="59">
        <f>IF('Fluxo de Caixa'!$B53="","",'Fluxo de Caixa'!$F53+'Fluxo de Caixa'!$G53)</f>
        <v/>
      </c>
      <c r="Q54" s="59">
        <f>IF('Fluxo de Caixa'!$B53="","",'Fluxo de Caixa'!$L53)</f>
        <v/>
      </c>
      <c r="R54" s="59">
        <f>IF('Fluxo de Caixa'!$B53="","",'Fluxo de Caixa'!$M53)</f>
        <v/>
      </c>
    </row>
    <row r="55">
      <c r="N55" s="58">
        <f>IF('Fluxo de Caixa'!$B54="","",'Fluxo de Caixa'!$B54)</f>
        <v/>
      </c>
      <c r="O55" s="59">
        <f>IF('Fluxo de Caixa'!$B54="","",'Fluxo de Caixa'!$E54)</f>
        <v/>
      </c>
      <c r="P55" s="59">
        <f>IF('Fluxo de Caixa'!$B54="","",'Fluxo de Caixa'!$F54+'Fluxo de Caixa'!$G54)</f>
        <v/>
      </c>
      <c r="Q55" s="59">
        <f>IF('Fluxo de Caixa'!$B54="","",'Fluxo de Caixa'!$L54)</f>
        <v/>
      </c>
      <c r="R55" s="59">
        <f>IF('Fluxo de Caixa'!$B54="","",'Fluxo de Caixa'!$M54)</f>
        <v/>
      </c>
    </row>
    <row r="56">
      <c r="N56" s="58">
        <f>IF('Fluxo de Caixa'!$B55="","",'Fluxo de Caixa'!$B55)</f>
        <v/>
      </c>
      <c r="O56" s="59">
        <f>IF('Fluxo de Caixa'!$B55="","",'Fluxo de Caixa'!$E55)</f>
        <v/>
      </c>
      <c r="P56" s="59">
        <f>IF('Fluxo de Caixa'!$B55="","",'Fluxo de Caixa'!$F55+'Fluxo de Caixa'!$G55)</f>
        <v/>
      </c>
      <c r="Q56" s="59">
        <f>IF('Fluxo de Caixa'!$B55="","",'Fluxo de Caixa'!$L55)</f>
        <v/>
      </c>
      <c r="R56" s="59">
        <f>IF('Fluxo de Caixa'!$B55="","",'Fluxo de Caixa'!$M55)</f>
        <v/>
      </c>
    </row>
    <row r="57">
      <c r="N57" s="58">
        <f>IF('Fluxo de Caixa'!$B56="","",'Fluxo de Caixa'!$B56)</f>
        <v/>
      </c>
      <c r="O57" s="59">
        <f>IF('Fluxo de Caixa'!$B56="","",'Fluxo de Caixa'!$E56)</f>
        <v/>
      </c>
      <c r="P57" s="59">
        <f>IF('Fluxo de Caixa'!$B56="","",'Fluxo de Caixa'!$F56+'Fluxo de Caixa'!$G56)</f>
        <v/>
      </c>
      <c r="Q57" s="59">
        <f>IF('Fluxo de Caixa'!$B56="","",'Fluxo de Caixa'!$L56)</f>
        <v/>
      </c>
      <c r="R57" s="59">
        <f>IF('Fluxo de Caixa'!$B56="","",'Fluxo de Caixa'!$M56)</f>
        <v/>
      </c>
    </row>
    <row r="58">
      <c r="N58" s="58">
        <f>IF('Fluxo de Caixa'!$B57="","",'Fluxo de Caixa'!$B57)</f>
        <v/>
      </c>
      <c r="O58" s="59">
        <f>IF('Fluxo de Caixa'!$B57="","",'Fluxo de Caixa'!$E57)</f>
        <v/>
      </c>
      <c r="P58" s="59">
        <f>IF('Fluxo de Caixa'!$B57="","",'Fluxo de Caixa'!$F57+'Fluxo de Caixa'!$G57)</f>
        <v/>
      </c>
      <c r="Q58" s="59">
        <f>IF('Fluxo de Caixa'!$B57="","",'Fluxo de Caixa'!$L57)</f>
        <v/>
      </c>
      <c r="R58" s="59">
        <f>IF('Fluxo de Caixa'!$B57="","",'Fluxo de Caixa'!$M57)</f>
        <v/>
      </c>
    </row>
    <row r="59">
      <c r="N59" s="58">
        <f>IF('Fluxo de Caixa'!$B58="","",'Fluxo de Caixa'!$B58)</f>
        <v/>
      </c>
      <c r="O59" s="59">
        <f>IF('Fluxo de Caixa'!$B58="","",'Fluxo de Caixa'!$E58)</f>
        <v/>
      </c>
      <c r="P59" s="59">
        <f>IF('Fluxo de Caixa'!$B58="","",'Fluxo de Caixa'!$F58+'Fluxo de Caixa'!$G58)</f>
        <v/>
      </c>
      <c r="Q59" s="59">
        <f>IF('Fluxo de Caixa'!$B58="","",'Fluxo de Caixa'!$L58)</f>
        <v/>
      </c>
      <c r="R59" s="59">
        <f>IF('Fluxo de Caixa'!$B58="","",'Fluxo de Caixa'!$M58)</f>
        <v/>
      </c>
    </row>
    <row r="60">
      <c r="N60" s="58">
        <f>IF('Fluxo de Caixa'!$B59="","",'Fluxo de Caixa'!$B59)</f>
        <v/>
      </c>
      <c r="O60" s="59">
        <f>IF('Fluxo de Caixa'!$B59="","",'Fluxo de Caixa'!$E59)</f>
        <v/>
      </c>
      <c r="P60" s="59">
        <f>IF('Fluxo de Caixa'!$B59="","",'Fluxo de Caixa'!$F59+'Fluxo de Caixa'!$G59)</f>
        <v/>
      </c>
      <c r="Q60" s="59">
        <f>IF('Fluxo de Caixa'!$B59="","",'Fluxo de Caixa'!$L59)</f>
        <v/>
      </c>
      <c r="R60" s="59">
        <f>IF('Fluxo de Caixa'!$B59="","",'Fluxo de Caixa'!$M59)</f>
        <v/>
      </c>
    </row>
    <row r="61">
      <c r="N61" s="58">
        <f>IF('Fluxo de Caixa'!$B60="","",'Fluxo de Caixa'!$B60)</f>
        <v/>
      </c>
      <c r="O61" s="59">
        <f>IF('Fluxo de Caixa'!$B60="","",'Fluxo de Caixa'!$E60)</f>
        <v/>
      </c>
      <c r="P61" s="59">
        <f>IF('Fluxo de Caixa'!$B60="","",'Fluxo de Caixa'!$F60+'Fluxo de Caixa'!$G60)</f>
        <v/>
      </c>
      <c r="Q61" s="59">
        <f>IF('Fluxo de Caixa'!$B60="","",'Fluxo de Caixa'!$L60)</f>
        <v/>
      </c>
      <c r="R61" s="59">
        <f>IF('Fluxo de Caixa'!$B60="","",'Fluxo de Caixa'!$M60)</f>
        <v/>
      </c>
    </row>
    <row r="62">
      <c r="N62" s="58">
        <f>IF('Fluxo de Caixa'!$B61="","",'Fluxo de Caixa'!$B61)</f>
        <v/>
      </c>
      <c r="O62" s="59">
        <f>IF('Fluxo de Caixa'!$B61="","",'Fluxo de Caixa'!$E61)</f>
        <v/>
      </c>
      <c r="P62" s="59">
        <f>IF('Fluxo de Caixa'!$B61="","",'Fluxo de Caixa'!$F61+'Fluxo de Caixa'!$G61)</f>
        <v/>
      </c>
      <c r="Q62" s="59">
        <f>IF('Fluxo de Caixa'!$B61="","",'Fluxo de Caixa'!$L61)</f>
        <v/>
      </c>
      <c r="R62" s="59">
        <f>IF('Fluxo de Caixa'!$B61="","",'Fluxo de Caixa'!$M61)</f>
        <v/>
      </c>
    </row>
    <row r="63">
      <c r="N63" s="58">
        <f>IF('Fluxo de Caixa'!$B62="","",'Fluxo de Caixa'!$B62)</f>
        <v/>
      </c>
      <c r="O63" s="59">
        <f>IF('Fluxo de Caixa'!$B62="","",'Fluxo de Caixa'!$E62)</f>
        <v/>
      </c>
      <c r="P63" s="59">
        <f>IF('Fluxo de Caixa'!$B62="","",'Fluxo de Caixa'!$F62+'Fluxo de Caixa'!$G62)</f>
        <v/>
      </c>
      <c r="Q63" s="59">
        <f>IF('Fluxo de Caixa'!$B62="","",'Fluxo de Caixa'!$L62)</f>
        <v/>
      </c>
      <c r="R63" s="59">
        <f>IF('Fluxo de Caixa'!$B62="","",'Fluxo de Caixa'!$M62)</f>
        <v/>
      </c>
    </row>
    <row r="64">
      <c r="N64" s="58">
        <f>IF('Fluxo de Caixa'!$B63="","",'Fluxo de Caixa'!$B63)</f>
        <v/>
      </c>
      <c r="O64" s="59">
        <f>IF('Fluxo de Caixa'!$B63="","",'Fluxo de Caixa'!$E63)</f>
        <v/>
      </c>
      <c r="P64" s="59">
        <f>IF('Fluxo de Caixa'!$B63="","",'Fluxo de Caixa'!$F63+'Fluxo de Caixa'!$G63)</f>
        <v/>
      </c>
      <c r="Q64" s="59">
        <f>IF('Fluxo de Caixa'!$B63="","",'Fluxo de Caixa'!$L63)</f>
        <v/>
      </c>
      <c r="R64" s="59">
        <f>IF('Fluxo de Caixa'!$B63="","",'Fluxo de Caixa'!$M63)</f>
        <v/>
      </c>
    </row>
    <row r="65">
      <c r="N65" s="58">
        <f>IF('Fluxo de Caixa'!$B64="","",'Fluxo de Caixa'!$B64)</f>
        <v/>
      </c>
      <c r="O65" s="59">
        <f>IF('Fluxo de Caixa'!$B64="","",'Fluxo de Caixa'!$E64)</f>
        <v/>
      </c>
      <c r="P65" s="59">
        <f>IF('Fluxo de Caixa'!$B64="","",'Fluxo de Caixa'!$F64+'Fluxo de Caixa'!$G64)</f>
        <v/>
      </c>
      <c r="Q65" s="59">
        <f>IF('Fluxo de Caixa'!$B64="","",'Fluxo de Caixa'!$L64)</f>
        <v/>
      </c>
      <c r="R65" s="59">
        <f>IF('Fluxo de Caixa'!$B64="","",'Fluxo de Caixa'!$M64)</f>
        <v/>
      </c>
    </row>
    <row r="66">
      <c r="N66" s="58">
        <f>IF('Fluxo de Caixa'!$B65="","",'Fluxo de Caixa'!$B65)</f>
        <v/>
      </c>
      <c r="O66" s="59">
        <f>IF('Fluxo de Caixa'!$B65="","",'Fluxo de Caixa'!$E65)</f>
        <v/>
      </c>
      <c r="P66" s="59">
        <f>IF('Fluxo de Caixa'!$B65="","",'Fluxo de Caixa'!$F65+'Fluxo de Caixa'!$G65)</f>
        <v/>
      </c>
      <c r="Q66" s="59">
        <f>IF('Fluxo de Caixa'!$B65="","",'Fluxo de Caixa'!$L65)</f>
        <v/>
      </c>
      <c r="R66" s="59">
        <f>IF('Fluxo de Caixa'!$B65="","",'Fluxo de Caixa'!$M65)</f>
        <v/>
      </c>
    </row>
    <row r="67">
      <c r="N67" s="58">
        <f>IF('Fluxo de Caixa'!$B66="","",'Fluxo de Caixa'!$B66)</f>
        <v/>
      </c>
      <c r="O67" s="59">
        <f>IF('Fluxo de Caixa'!$B66="","",'Fluxo de Caixa'!$E66)</f>
        <v/>
      </c>
      <c r="P67" s="59">
        <f>IF('Fluxo de Caixa'!$B66="","",'Fluxo de Caixa'!$F66+'Fluxo de Caixa'!$G66)</f>
        <v/>
      </c>
      <c r="Q67" s="59">
        <f>IF('Fluxo de Caixa'!$B66="","",'Fluxo de Caixa'!$L66)</f>
        <v/>
      </c>
      <c r="R67" s="59">
        <f>IF('Fluxo de Caixa'!$B66="","",'Fluxo de Caixa'!$M66)</f>
        <v/>
      </c>
    </row>
    <row r="68">
      <c r="N68" s="58">
        <f>IF('Fluxo de Caixa'!$B67="","",'Fluxo de Caixa'!$B67)</f>
        <v/>
      </c>
      <c r="O68" s="59">
        <f>IF('Fluxo de Caixa'!$B67="","",'Fluxo de Caixa'!$E67)</f>
        <v/>
      </c>
      <c r="P68" s="59">
        <f>IF('Fluxo de Caixa'!$B67="","",'Fluxo de Caixa'!$F67+'Fluxo de Caixa'!$G67)</f>
        <v/>
      </c>
      <c r="Q68" s="59">
        <f>IF('Fluxo de Caixa'!$B67="","",'Fluxo de Caixa'!$L67)</f>
        <v/>
      </c>
      <c r="R68" s="59">
        <f>IF('Fluxo de Caixa'!$B67="","",'Fluxo de Caixa'!$M67)</f>
        <v/>
      </c>
    </row>
    <row r="69">
      <c r="N69" s="58">
        <f>IF('Fluxo de Caixa'!$B68="","",'Fluxo de Caixa'!$B68)</f>
        <v/>
      </c>
      <c r="O69" s="59">
        <f>IF('Fluxo de Caixa'!$B68="","",'Fluxo de Caixa'!$E68)</f>
        <v/>
      </c>
      <c r="P69" s="59">
        <f>IF('Fluxo de Caixa'!$B68="","",'Fluxo de Caixa'!$F68+'Fluxo de Caixa'!$G68)</f>
        <v/>
      </c>
      <c r="Q69" s="59">
        <f>IF('Fluxo de Caixa'!$B68="","",'Fluxo de Caixa'!$L68)</f>
        <v/>
      </c>
      <c r="R69" s="59">
        <f>IF('Fluxo de Caixa'!$B68="","",'Fluxo de Caixa'!$M68)</f>
        <v/>
      </c>
    </row>
    <row r="70">
      <c r="N70" s="58">
        <f>IF('Fluxo de Caixa'!$B69="","",'Fluxo de Caixa'!$B69)</f>
        <v/>
      </c>
      <c r="O70" s="59">
        <f>IF('Fluxo de Caixa'!$B69="","",'Fluxo de Caixa'!$E69)</f>
        <v/>
      </c>
      <c r="P70" s="59">
        <f>IF('Fluxo de Caixa'!$B69="","",'Fluxo de Caixa'!$F69+'Fluxo de Caixa'!$G69)</f>
        <v/>
      </c>
      <c r="Q70" s="59">
        <f>IF('Fluxo de Caixa'!$B69="","",'Fluxo de Caixa'!$L69)</f>
        <v/>
      </c>
      <c r="R70" s="59">
        <f>IF('Fluxo de Caixa'!$B69="","",'Fluxo de Caixa'!$M69)</f>
        <v/>
      </c>
    </row>
    <row r="71">
      <c r="N71" s="58">
        <f>IF('Fluxo de Caixa'!$B70="","",'Fluxo de Caixa'!$B70)</f>
        <v/>
      </c>
      <c r="O71" s="59">
        <f>IF('Fluxo de Caixa'!$B70="","",'Fluxo de Caixa'!$E70)</f>
        <v/>
      </c>
      <c r="P71" s="59">
        <f>IF('Fluxo de Caixa'!$B70="","",'Fluxo de Caixa'!$F70+'Fluxo de Caixa'!$G70)</f>
        <v/>
      </c>
      <c r="Q71" s="59">
        <f>IF('Fluxo de Caixa'!$B70="","",'Fluxo de Caixa'!$L70)</f>
        <v/>
      </c>
      <c r="R71" s="59">
        <f>IF('Fluxo de Caixa'!$B70="","",'Fluxo de Caixa'!$M70)</f>
        <v/>
      </c>
    </row>
    <row r="72">
      <c r="N72" s="58">
        <f>IF('Fluxo de Caixa'!$B71="","",'Fluxo de Caixa'!$B71)</f>
        <v/>
      </c>
      <c r="O72" s="59">
        <f>IF('Fluxo de Caixa'!$B71="","",'Fluxo de Caixa'!$E71)</f>
        <v/>
      </c>
      <c r="P72" s="59">
        <f>IF('Fluxo de Caixa'!$B71="","",'Fluxo de Caixa'!$F71+'Fluxo de Caixa'!$G71)</f>
        <v/>
      </c>
      <c r="Q72" s="59">
        <f>IF('Fluxo de Caixa'!$B71="","",'Fluxo de Caixa'!$L71)</f>
        <v/>
      </c>
      <c r="R72" s="59">
        <f>IF('Fluxo de Caixa'!$B71="","",'Fluxo de Caixa'!$M71)</f>
        <v/>
      </c>
    </row>
    <row r="73">
      <c r="N73" s="58">
        <f>IF('Fluxo de Caixa'!$B72="","",'Fluxo de Caixa'!$B72)</f>
        <v/>
      </c>
      <c r="O73" s="59">
        <f>IF('Fluxo de Caixa'!$B72="","",'Fluxo de Caixa'!$E72)</f>
        <v/>
      </c>
      <c r="P73" s="59">
        <f>IF('Fluxo de Caixa'!$B72="","",'Fluxo de Caixa'!$F72+'Fluxo de Caixa'!$G72)</f>
        <v/>
      </c>
      <c r="Q73" s="59">
        <f>IF('Fluxo de Caixa'!$B72="","",'Fluxo de Caixa'!$L72)</f>
        <v/>
      </c>
      <c r="R73" s="59">
        <f>IF('Fluxo de Caixa'!$B72="","",'Fluxo de Caixa'!$M72)</f>
        <v/>
      </c>
    </row>
    <row r="74">
      <c r="N74" s="58">
        <f>IF('Fluxo de Caixa'!$B73="","",'Fluxo de Caixa'!$B73)</f>
        <v/>
      </c>
      <c r="O74" s="59">
        <f>IF('Fluxo de Caixa'!$B73="","",'Fluxo de Caixa'!$E73)</f>
        <v/>
      </c>
      <c r="P74" s="59">
        <f>IF('Fluxo de Caixa'!$B73="","",'Fluxo de Caixa'!$F73+'Fluxo de Caixa'!$G73)</f>
        <v/>
      </c>
      <c r="Q74" s="59">
        <f>IF('Fluxo de Caixa'!$B73="","",'Fluxo de Caixa'!$L73)</f>
        <v/>
      </c>
      <c r="R74" s="59">
        <f>IF('Fluxo de Caixa'!$B73="","",'Fluxo de Caixa'!$M73)</f>
        <v/>
      </c>
    </row>
    <row r="75">
      <c r="N75" s="58">
        <f>IF('Fluxo de Caixa'!$B74="","",'Fluxo de Caixa'!$B74)</f>
        <v/>
      </c>
      <c r="O75" s="59">
        <f>IF('Fluxo de Caixa'!$B74="","",'Fluxo de Caixa'!$E74)</f>
        <v/>
      </c>
      <c r="P75" s="59">
        <f>IF('Fluxo de Caixa'!$B74="","",'Fluxo de Caixa'!$F74+'Fluxo de Caixa'!$G74)</f>
        <v/>
      </c>
      <c r="Q75" s="59">
        <f>IF('Fluxo de Caixa'!$B74="","",'Fluxo de Caixa'!$L74)</f>
        <v/>
      </c>
      <c r="R75" s="59">
        <f>IF('Fluxo de Caixa'!$B74="","",'Fluxo de Caixa'!$M74)</f>
        <v/>
      </c>
    </row>
    <row r="76">
      <c r="N76" s="58">
        <f>IF('Fluxo de Caixa'!$B75="","",'Fluxo de Caixa'!$B75)</f>
        <v/>
      </c>
      <c r="O76" s="59">
        <f>IF('Fluxo de Caixa'!$B75="","",'Fluxo de Caixa'!$E75)</f>
        <v/>
      </c>
      <c r="P76" s="59">
        <f>IF('Fluxo de Caixa'!$B75="","",'Fluxo de Caixa'!$F75+'Fluxo de Caixa'!$G75)</f>
        <v/>
      </c>
      <c r="Q76" s="59">
        <f>IF('Fluxo de Caixa'!$B75="","",'Fluxo de Caixa'!$L75)</f>
        <v/>
      </c>
      <c r="R76" s="59">
        <f>IF('Fluxo de Caixa'!$B75="","",'Fluxo de Caixa'!$M75)</f>
        <v/>
      </c>
    </row>
    <row r="77">
      <c r="N77" s="58">
        <f>IF('Fluxo de Caixa'!$B76="","",'Fluxo de Caixa'!$B76)</f>
        <v/>
      </c>
      <c r="O77" s="59">
        <f>IF('Fluxo de Caixa'!$B76="","",'Fluxo de Caixa'!$E76)</f>
        <v/>
      </c>
      <c r="P77" s="59">
        <f>IF('Fluxo de Caixa'!$B76="","",'Fluxo de Caixa'!$F76+'Fluxo de Caixa'!$G76)</f>
        <v/>
      </c>
      <c r="Q77" s="59">
        <f>IF('Fluxo de Caixa'!$B76="","",'Fluxo de Caixa'!$L76)</f>
        <v/>
      </c>
      <c r="R77" s="59">
        <f>IF('Fluxo de Caixa'!$B76="","",'Fluxo de Caixa'!$M76)</f>
        <v/>
      </c>
    </row>
    <row r="78">
      <c r="N78" s="58">
        <f>IF('Fluxo de Caixa'!$B77="","",'Fluxo de Caixa'!$B77)</f>
        <v/>
      </c>
      <c r="O78" s="59">
        <f>IF('Fluxo de Caixa'!$B77="","",'Fluxo de Caixa'!$E77)</f>
        <v/>
      </c>
      <c r="P78" s="59">
        <f>IF('Fluxo de Caixa'!$B77="","",'Fluxo de Caixa'!$F77+'Fluxo de Caixa'!$G77)</f>
        <v/>
      </c>
      <c r="Q78" s="59">
        <f>IF('Fluxo de Caixa'!$B77="","",'Fluxo de Caixa'!$L77)</f>
        <v/>
      </c>
      <c r="R78" s="59">
        <f>IF('Fluxo de Caixa'!$B77="","",'Fluxo de Caixa'!$M77)</f>
        <v/>
      </c>
    </row>
    <row r="79">
      <c r="N79" s="58">
        <f>IF('Fluxo de Caixa'!$B78="","",'Fluxo de Caixa'!$B78)</f>
        <v/>
      </c>
      <c r="O79" s="59">
        <f>IF('Fluxo de Caixa'!$B78="","",'Fluxo de Caixa'!$E78)</f>
        <v/>
      </c>
      <c r="P79" s="59">
        <f>IF('Fluxo de Caixa'!$B78="","",'Fluxo de Caixa'!$F78+'Fluxo de Caixa'!$G78)</f>
        <v/>
      </c>
      <c r="Q79" s="59">
        <f>IF('Fluxo de Caixa'!$B78="","",'Fluxo de Caixa'!$L78)</f>
        <v/>
      </c>
      <c r="R79" s="59">
        <f>IF('Fluxo de Caixa'!$B78="","",'Fluxo de Caixa'!$M78)</f>
        <v/>
      </c>
    </row>
    <row r="80">
      <c r="N80" s="58">
        <f>IF('Fluxo de Caixa'!$B79="","",'Fluxo de Caixa'!$B79)</f>
        <v/>
      </c>
      <c r="O80" s="59">
        <f>IF('Fluxo de Caixa'!$B79="","",'Fluxo de Caixa'!$E79)</f>
        <v/>
      </c>
      <c r="P80" s="59">
        <f>IF('Fluxo de Caixa'!$B79="","",'Fluxo de Caixa'!$F79+'Fluxo de Caixa'!$G79)</f>
        <v/>
      </c>
      <c r="Q80" s="59">
        <f>IF('Fluxo de Caixa'!$B79="","",'Fluxo de Caixa'!$L79)</f>
        <v/>
      </c>
      <c r="R80" s="59">
        <f>IF('Fluxo de Caixa'!$B79="","",'Fluxo de Caixa'!$M79)</f>
        <v/>
      </c>
    </row>
    <row r="81">
      <c r="N81" s="58">
        <f>IF('Fluxo de Caixa'!$B80="","",'Fluxo de Caixa'!$B80)</f>
        <v/>
      </c>
      <c r="O81" s="59">
        <f>IF('Fluxo de Caixa'!$B80="","",'Fluxo de Caixa'!$E80)</f>
        <v/>
      </c>
      <c r="P81" s="59">
        <f>IF('Fluxo de Caixa'!$B80="","",'Fluxo de Caixa'!$F80+'Fluxo de Caixa'!$G80)</f>
        <v/>
      </c>
      <c r="Q81" s="59">
        <f>IF('Fluxo de Caixa'!$B80="","",'Fluxo de Caixa'!$L80)</f>
        <v/>
      </c>
      <c r="R81" s="59">
        <f>IF('Fluxo de Caixa'!$B80="","",'Fluxo de Caixa'!$M80)</f>
        <v/>
      </c>
    </row>
    <row r="82">
      <c r="N82" s="58">
        <f>IF('Fluxo de Caixa'!$B81="","",'Fluxo de Caixa'!$B81)</f>
        <v/>
      </c>
      <c r="O82" s="59">
        <f>IF('Fluxo de Caixa'!$B81="","",'Fluxo de Caixa'!$E81)</f>
        <v/>
      </c>
      <c r="P82" s="59">
        <f>IF('Fluxo de Caixa'!$B81="","",'Fluxo de Caixa'!$F81+'Fluxo de Caixa'!$G81)</f>
        <v/>
      </c>
      <c r="Q82" s="59">
        <f>IF('Fluxo de Caixa'!$B81="","",'Fluxo de Caixa'!$L81)</f>
        <v/>
      </c>
      <c r="R82" s="59">
        <f>IF('Fluxo de Caixa'!$B81="","",'Fluxo de Caixa'!$M81)</f>
        <v/>
      </c>
    </row>
    <row r="83">
      <c r="N83" s="58">
        <f>IF('Fluxo de Caixa'!$B82="","",'Fluxo de Caixa'!$B82)</f>
        <v/>
      </c>
      <c r="O83" s="59">
        <f>IF('Fluxo de Caixa'!$B82="","",'Fluxo de Caixa'!$E82)</f>
        <v/>
      </c>
      <c r="P83" s="59">
        <f>IF('Fluxo de Caixa'!$B82="","",'Fluxo de Caixa'!$F82+'Fluxo de Caixa'!$G82)</f>
        <v/>
      </c>
      <c r="Q83" s="59">
        <f>IF('Fluxo de Caixa'!$B82="","",'Fluxo de Caixa'!$L82)</f>
        <v/>
      </c>
      <c r="R83" s="59">
        <f>IF('Fluxo de Caixa'!$B82="","",'Fluxo de Caixa'!$M82)</f>
        <v/>
      </c>
    </row>
    <row r="84">
      <c r="N84" s="58">
        <f>IF('Fluxo de Caixa'!$B83="","",'Fluxo de Caixa'!$B83)</f>
        <v/>
      </c>
      <c r="O84" s="59">
        <f>IF('Fluxo de Caixa'!$B83="","",'Fluxo de Caixa'!$E83)</f>
        <v/>
      </c>
      <c r="P84" s="59">
        <f>IF('Fluxo de Caixa'!$B83="","",'Fluxo de Caixa'!$F83+'Fluxo de Caixa'!$G83)</f>
        <v/>
      </c>
      <c r="Q84" s="59">
        <f>IF('Fluxo de Caixa'!$B83="","",'Fluxo de Caixa'!$L83)</f>
        <v/>
      </c>
      <c r="R84" s="59">
        <f>IF('Fluxo de Caixa'!$B83="","",'Fluxo de Caixa'!$M83)</f>
        <v/>
      </c>
    </row>
    <row r="85">
      <c r="N85" s="58">
        <f>IF('Fluxo de Caixa'!$B84="","",'Fluxo de Caixa'!$B84)</f>
        <v/>
      </c>
      <c r="O85" s="59">
        <f>IF('Fluxo de Caixa'!$B84="","",'Fluxo de Caixa'!$E84)</f>
        <v/>
      </c>
      <c r="P85" s="59">
        <f>IF('Fluxo de Caixa'!$B84="","",'Fluxo de Caixa'!$F84+'Fluxo de Caixa'!$G84)</f>
        <v/>
      </c>
      <c r="Q85" s="59">
        <f>IF('Fluxo de Caixa'!$B84="","",'Fluxo de Caixa'!$L84)</f>
        <v/>
      </c>
      <c r="R85" s="59">
        <f>IF('Fluxo de Caixa'!$B84="","",'Fluxo de Caixa'!$M84)</f>
        <v/>
      </c>
    </row>
    <row r="86">
      <c r="N86" s="58">
        <f>IF('Fluxo de Caixa'!$B85="","",'Fluxo de Caixa'!$B85)</f>
        <v/>
      </c>
      <c r="O86" s="59">
        <f>IF('Fluxo de Caixa'!$B85="","",'Fluxo de Caixa'!$E85)</f>
        <v/>
      </c>
      <c r="P86" s="59">
        <f>IF('Fluxo de Caixa'!$B85="","",'Fluxo de Caixa'!$F85+'Fluxo de Caixa'!$G85)</f>
        <v/>
      </c>
      <c r="Q86" s="59">
        <f>IF('Fluxo de Caixa'!$B85="","",'Fluxo de Caixa'!$L85)</f>
        <v/>
      </c>
      <c r="R86" s="59">
        <f>IF('Fluxo de Caixa'!$B85="","",'Fluxo de Caixa'!$M85)</f>
        <v/>
      </c>
    </row>
    <row r="87">
      <c r="N87" s="58">
        <f>IF('Fluxo de Caixa'!$B86="","",'Fluxo de Caixa'!$B86)</f>
        <v/>
      </c>
      <c r="O87" s="59">
        <f>IF('Fluxo de Caixa'!$B86="","",'Fluxo de Caixa'!$E86)</f>
        <v/>
      </c>
      <c r="P87" s="59">
        <f>IF('Fluxo de Caixa'!$B86="","",'Fluxo de Caixa'!$F86+'Fluxo de Caixa'!$G86)</f>
        <v/>
      </c>
      <c r="Q87" s="59">
        <f>IF('Fluxo de Caixa'!$B86="","",'Fluxo de Caixa'!$L86)</f>
        <v/>
      </c>
      <c r="R87" s="59">
        <f>IF('Fluxo de Caixa'!$B86="","",'Fluxo de Caixa'!$M86)</f>
        <v/>
      </c>
    </row>
    <row r="88">
      <c r="N88" s="58">
        <f>IF('Fluxo de Caixa'!$B87="","",'Fluxo de Caixa'!$B87)</f>
        <v/>
      </c>
      <c r="O88" s="59">
        <f>IF('Fluxo de Caixa'!$B87="","",'Fluxo de Caixa'!$E87)</f>
        <v/>
      </c>
      <c r="P88" s="59">
        <f>IF('Fluxo de Caixa'!$B87="","",'Fluxo de Caixa'!$F87+'Fluxo de Caixa'!$G87)</f>
        <v/>
      </c>
      <c r="Q88" s="59">
        <f>IF('Fluxo de Caixa'!$B87="","",'Fluxo de Caixa'!$L87)</f>
        <v/>
      </c>
      <c r="R88" s="59">
        <f>IF('Fluxo de Caixa'!$B87="","",'Fluxo de Caixa'!$M87)</f>
        <v/>
      </c>
    </row>
    <row r="89">
      <c r="N89" s="58">
        <f>IF('Fluxo de Caixa'!$B88="","",'Fluxo de Caixa'!$B88)</f>
        <v/>
      </c>
      <c r="O89" s="59">
        <f>IF('Fluxo de Caixa'!$B88="","",'Fluxo de Caixa'!$E88)</f>
        <v/>
      </c>
      <c r="P89" s="59">
        <f>IF('Fluxo de Caixa'!$B88="","",'Fluxo de Caixa'!$F88+'Fluxo de Caixa'!$G88)</f>
        <v/>
      </c>
      <c r="Q89" s="59">
        <f>IF('Fluxo de Caixa'!$B88="","",'Fluxo de Caixa'!$L88)</f>
        <v/>
      </c>
      <c r="R89" s="59">
        <f>IF('Fluxo de Caixa'!$B88="","",'Fluxo de Caixa'!$M88)</f>
        <v/>
      </c>
    </row>
    <row r="90">
      <c r="N90" s="58">
        <f>IF('Fluxo de Caixa'!$B89="","",'Fluxo de Caixa'!$B89)</f>
        <v/>
      </c>
      <c r="O90" s="59">
        <f>IF('Fluxo de Caixa'!$B89="","",'Fluxo de Caixa'!$E89)</f>
        <v/>
      </c>
      <c r="P90" s="59">
        <f>IF('Fluxo de Caixa'!$B89="","",'Fluxo de Caixa'!$F89+'Fluxo de Caixa'!$G89)</f>
        <v/>
      </c>
      <c r="Q90" s="59">
        <f>IF('Fluxo de Caixa'!$B89="","",'Fluxo de Caixa'!$L89)</f>
        <v/>
      </c>
      <c r="R90" s="59">
        <f>IF('Fluxo de Caixa'!$B89="","",'Fluxo de Caixa'!$M89)</f>
        <v/>
      </c>
    </row>
    <row r="91">
      <c r="N91" s="58">
        <f>IF('Fluxo de Caixa'!$B90="","",'Fluxo de Caixa'!$B90)</f>
        <v/>
      </c>
      <c r="O91" s="59">
        <f>IF('Fluxo de Caixa'!$B90="","",'Fluxo de Caixa'!$E90)</f>
        <v/>
      </c>
      <c r="P91" s="59">
        <f>IF('Fluxo de Caixa'!$B90="","",'Fluxo de Caixa'!$F90+'Fluxo de Caixa'!$G90)</f>
        <v/>
      </c>
      <c r="Q91" s="59">
        <f>IF('Fluxo de Caixa'!$B90="","",'Fluxo de Caixa'!$L90)</f>
        <v/>
      </c>
      <c r="R91" s="59">
        <f>IF('Fluxo de Caixa'!$B90="","",'Fluxo de Caixa'!$M90)</f>
        <v/>
      </c>
    </row>
    <row r="92">
      <c r="N92" s="58">
        <f>IF('Fluxo de Caixa'!$B91="","",'Fluxo de Caixa'!$B91)</f>
        <v/>
      </c>
      <c r="O92" s="59">
        <f>IF('Fluxo de Caixa'!$B91="","",'Fluxo de Caixa'!$E91)</f>
        <v/>
      </c>
      <c r="P92" s="59">
        <f>IF('Fluxo de Caixa'!$B91="","",'Fluxo de Caixa'!$F91+'Fluxo de Caixa'!$G91)</f>
        <v/>
      </c>
      <c r="Q92" s="59">
        <f>IF('Fluxo de Caixa'!$B91="","",'Fluxo de Caixa'!$L91)</f>
        <v/>
      </c>
      <c r="R92" s="59">
        <f>IF('Fluxo de Caixa'!$B91="","",'Fluxo de Caixa'!$M91)</f>
        <v/>
      </c>
    </row>
    <row r="93">
      <c r="N93" s="58">
        <f>IF('Fluxo de Caixa'!$B92="","",'Fluxo de Caixa'!$B92)</f>
        <v/>
      </c>
      <c r="O93" s="59">
        <f>IF('Fluxo de Caixa'!$B92="","",'Fluxo de Caixa'!$E92)</f>
        <v/>
      </c>
      <c r="P93" s="59">
        <f>IF('Fluxo de Caixa'!$B92="","",'Fluxo de Caixa'!$F92+'Fluxo de Caixa'!$G92)</f>
        <v/>
      </c>
      <c r="Q93" s="59">
        <f>IF('Fluxo de Caixa'!$B92="","",'Fluxo de Caixa'!$L92)</f>
        <v/>
      </c>
      <c r="R93" s="59">
        <f>IF('Fluxo de Caixa'!$B92="","",'Fluxo de Caixa'!$M92)</f>
        <v/>
      </c>
    </row>
    <row r="94">
      <c r="N94" s="58">
        <f>IF('Fluxo de Caixa'!$B93="","",'Fluxo de Caixa'!$B93)</f>
        <v/>
      </c>
      <c r="O94" s="59">
        <f>IF('Fluxo de Caixa'!$B93="","",'Fluxo de Caixa'!$E93)</f>
        <v/>
      </c>
      <c r="P94" s="59">
        <f>IF('Fluxo de Caixa'!$B93="","",'Fluxo de Caixa'!$F93+'Fluxo de Caixa'!$G93)</f>
        <v/>
      </c>
      <c r="Q94" s="59">
        <f>IF('Fluxo de Caixa'!$B93="","",'Fluxo de Caixa'!$L93)</f>
        <v/>
      </c>
      <c r="R94" s="59">
        <f>IF('Fluxo de Caixa'!$B93="","",'Fluxo de Caixa'!$M93)</f>
        <v/>
      </c>
    </row>
    <row r="95">
      <c r="N95" s="58">
        <f>IF('Fluxo de Caixa'!$B94="","",'Fluxo de Caixa'!$B94)</f>
        <v/>
      </c>
      <c r="O95" s="59">
        <f>IF('Fluxo de Caixa'!$B94="","",'Fluxo de Caixa'!$E94)</f>
        <v/>
      </c>
      <c r="P95" s="59">
        <f>IF('Fluxo de Caixa'!$B94="","",'Fluxo de Caixa'!$F94+'Fluxo de Caixa'!$G94)</f>
        <v/>
      </c>
      <c r="Q95" s="59">
        <f>IF('Fluxo de Caixa'!$B94="","",'Fluxo de Caixa'!$L94)</f>
        <v/>
      </c>
      <c r="R95" s="59">
        <f>IF('Fluxo de Caixa'!$B94="","",'Fluxo de Caixa'!$M94)</f>
        <v/>
      </c>
    </row>
    <row r="96">
      <c r="N96" s="58">
        <f>IF('Fluxo de Caixa'!$B95="","",'Fluxo de Caixa'!$B95)</f>
        <v/>
      </c>
      <c r="O96" s="59">
        <f>IF('Fluxo de Caixa'!$B95="","",'Fluxo de Caixa'!$E95)</f>
        <v/>
      </c>
      <c r="P96" s="59">
        <f>IF('Fluxo de Caixa'!$B95="","",'Fluxo de Caixa'!$F95+'Fluxo de Caixa'!$G95)</f>
        <v/>
      </c>
      <c r="Q96" s="59">
        <f>IF('Fluxo de Caixa'!$B95="","",'Fluxo de Caixa'!$L95)</f>
        <v/>
      </c>
      <c r="R96" s="59">
        <f>IF('Fluxo de Caixa'!$B95="","",'Fluxo de Caixa'!$M95)</f>
        <v/>
      </c>
    </row>
    <row r="97">
      <c r="N97" s="58">
        <f>IF('Fluxo de Caixa'!$B96="","",'Fluxo de Caixa'!$B96)</f>
        <v/>
      </c>
      <c r="O97" s="59">
        <f>IF('Fluxo de Caixa'!$B96="","",'Fluxo de Caixa'!$E96)</f>
        <v/>
      </c>
      <c r="P97" s="59">
        <f>IF('Fluxo de Caixa'!$B96="","",'Fluxo de Caixa'!$F96+'Fluxo de Caixa'!$G96)</f>
        <v/>
      </c>
      <c r="Q97" s="59">
        <f>IF('Fluxo de Caixa'!$B96="","",'Fluxo de Caixa'!$L96)</f>
        <v/>
      </c>
      <c r="R97" s="59">
        <f>IF('Fluxo de Caixa'!$B96="","",'Fluxo de Caixa'!$M96)</f>
        <v/>
      </c>
    </row>
    <row r="98">
      <c r="N98" s="58">
        <f>IF('Fluxo de Caixa'!$B97="","",'Fluxo de Caixa'!$B97)</f>
        <v/>
      </c>
      <c r="O98" s="59">
        <f>IF('Fluxo de Caixa'!$B97="","",'Fluxo de Caixa'!$E97)</f>
        <v/>
      </c>
      <c r="P98" s="59">
        <f>IF('Fluxo de Caixa'!$B97="","",'Fluxo de Caixa'!$F97+'Fluxo de Caixa'!$G97)</f>
        <v/>
      </c>
      <c r="Q98" s="59">
        <f>IF('Fluxo de Caixa'!$B97="","",'Fluxo de Caixa'!$L97)</f>
        <v/>
      </c>
      <c r="R98" s="59">
        <f>IF('Fluxo de Caixa'!$B97="","",'Fluxo de Caixa'!$M97)</f>
        <v/>
      </c>
    </row>
    <row r="99">
      <c r="N99" s="58">
        <f>IF('Fluxo de Caixa'!$B98="","",'Fluxo de Caixa'!$B98)</f>
        <v/>
      </c>
      <c r="O99" s="59">
        <f>IF('Fluxo de Caixa'!$B98="","",'Fluxo de Caixa'!$E98)</f>
        <v/>
      </c>
      <c r="P99" s="59">
        <f>IF('Fluxo de Caixa'!$B98="","",'Fluxo de Caixa'!$F98+'Fluxo de Caixa'!$G98)</f>
        <v/>
      </c>
      <c r="Q99" s="59">
        <f>IF('Fluxo de Caixa'!$B98="","",'Fluxo de Caixa'!$L98)</f>
        <v/>
      </c>
      <c r="R99" s="59">
        <f>IF('Fluxo de Caixa'!$B98="","",'Fluxo de Caixa'!$M98)</f>
        <v/>
      </c>
    </row>
    <row r="100">
      <c r="N100" s="58">
        <f>IF('Fluxo de Caixa'!$B99="","",'Fluxo de Caixa'!$B99)</f>
        <v/>
      </c>
      <c r="O100" s="59">
        <f>IF('Fluxo de Caixa'!$B99="","",'Fluxo de Caixa'!$E99)</f>
        <v/>
      </c>
      <c r="P100" s="59">
        <f>IF('Fluxo de Caixa'!$B99="","",'Fluxo de Caixa'!$F99+'Fluxo de Caixa'!$G99)</f>
        <v/>
      </c>
      <c r="Q100" s="59">
        <f>IF('Fluxo de Caixa'!$B99="","",'Fluxo de Caixa'!$L99)</f>
        <v/>
      </c>
      <c r="R100" s="59">
        <f>IF('Fluxo de Caixa'!$B99="","",'Fluxo de Caixa'!$M99)</f>
        <v/>
      </c>
    </row>
    <row r="101">
      <c r="N101" s="58">
        <f>IF('Fluxo de Caixa'!$B100="","",'Fluxo de Caixa'!$B100)</f>
        <v/>
      </c>
      <c r="O101" s="59">
        <f>IF('Fluxo de Caixa'!$B100="","",'Fluxo de Caixa'!$E100)</f>
        <v/>
      </c>
      <c r="P101" s="59">
        <f>IF('Fluxo de Caixa'!$B100="","",'Fluxo de Caixa'!$F100+'Fluxo de Caixa'!$G100)</f>
        <v/>
      </c>
      <c r="Q101" s="59">
        <f>IF('Fluxo de Caixa'!$B100="","",'Fluxo de Caixa'!$L100)</f>
        <v/>
      </c>
      <c r="R101" s="59">
        <f>IF('Fluxo de Caixa'!$B100="","",'Fluxo de Caixa'!$M100)</f>
        <v/>
      </c>
    </row>
    <row r="102">
      <c r="N102" s="58">
        <f>IF('Fluxo de Caixa'!$B101="","",'Fluxo de Caixa'!$B101)</f>
        <v/>
      </c>
      <c r="O102" s="59">
        <f>IF('Fluxo de Caixa'!$B101="","",'Fluxo de Caixa'!$E101)</f>
        <v/>
      </c>
      <c r="P102" s="59">
        <f>IF('Fluxo de Caixa'!$B101="","",'Fluxo de Caixa'!$F101+'Fluxo de Caixa'!$G101)</f>
        <v/>
      </c>
      <c r="Q102" s="59">
        <f>IF('Fluxo de Caixa'!$B101="","",'Fluxo de Caixa'!$L101)</f>
        <v/>
      </c>
      <c r="R102" s="59">
        <f>IF('Fluxo de Caixa'!$B101="","",'Fluxo de Caixa'!$M101)</f>
        <v/>
      </c>
    </row>
    <row r="103">
      <c r="N103" s="58">
        <f>IF('Fluxo de Caixa'!$B102="","",'Fluxo de Caixa'!$B102)</f>
        <v/>
      </c>
      <c r="O103" s="59">
        <f>IF('Fluxo de Caixa'!$B102="","",'Fluxo de Caixa'!$E102)</f>
        <v/>
      </c>
      <c r="P103" s="59">
        <f>IF('Fluxo de Caixa'!$B102="","",'Fluxo de Caixa'!$F102+'Fluxo de Caixa'!$G102)</f>
        <v/>
      </c>
      <c r="Q103" s="59">
        <f>IF('Fluxo de Caixa'!$B102="","",'Fluxo de Caixa'!$L102)</f>
        <v/>
      </c>
      <c r="R103" s="59">
        <f>IF('Fluxo de Caixa'!$B102="","",'Fluxo de Caixa'!$M102)</f>
        <v/>
      </c>
    </row>
  </sheetData>
  <mergeCells count="1">
    <mergeCell ref="A1:K1"/>
  </mergeCells>
  <conditionalFormatting sqref="B9">
    <cfRule type="expression" priority="1" dxfId="2">
      <formula>$B$9&gt;0</formula>
    </cfRule>
    <cfRule type="expression" priority="2" dxfId="1">
      <formula>$B$9&lt;0</formula>
    </cfRule>
  </conditionalFormatting>
  <conditionalFormatting sqref="B12">
    <cfRule type="expression" priority="3" dxfId="2">
      <formula>$B$12="Projeto viável"</formula>
    </cfRule>
    <cfRule type="expression" priority="4" dxfId="1">
      <formula>$B$12="Projeto inviável"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55" customWidth="1" min="2" max="2"/>
    <col width="42" customWidth="1" min="3" max="3"/>
    <col width="50" customWidth="1" min="4" max="4"/>
  </cols>
  <sheetData>
    <row r="1" ht="28" customHeight="1">
      <c r="A1" s="1" t="inlineStr">
        <is>
          <t>Guia de Uso — Estudo de Viabilidade Econômica</t>
        </is>
      </c>
    </row>
    <row r="2"/>
    <row r="3">
      <c r="A3" s="7" t="inlineStr">
        <is>
          <t>Aba</t>
        </is>
      </c>
      <c r="B3" s="7" t="inlineStr">
        <is>
          <t>Como utilizar</t>
        </is>
      </c>
      <c r="C3" s="7" t="inlineStr">
        <is>
          <t>Campos principais</t>
        </is>
      </c>
      <c r="D3" s="7" t="inlineStr">
        <is>
          <t>Orientação de planejamento</t>
        </is>
      </c>
    </row>
    <row r="4" ht="52" customHeight="1">
      <c r="A4" s="37" t="inlineStr">
        <is>
          <t>Premissas</t>
        </is>
      </c>
      <c r="B4" s="37" t="inlineStr">
        <is>
          <t>Edite somente as células amarelas. Elas definem os valores-base da projeção.</t>
        </is>
      </c>
      <c r="C4" s="37" t="inlineStr">
        <is>
          <t>Preço médio, custos, crescimento, taxa de atratividade e prazo.</t>
        </is>
      </c>
      <c r="D4" s="37" t="inlineStr">
        <is>
          <t>Revise as premissas antes de avaliar o resultado final.</t>
        </is>
      </c>
    </row>
    <row r="5" ht="52" customHeight="1">
      <c r="A5" s="38" t="inlineStr">
        <is>
          <t>Investimentos</t>
        </is>
      </c>
      <c r="B5" s="38" t="inlineStr">
        <is>
          <t>Cadastre ou ajuste os investimentos previstos. As colunas de categoria, total, status e percentual são automáticas.</t>
        </is>
      </c>
      <c r="C5" s="38" t="inlineStr">
        <is>
          <t>Código, item, fornecedor, quantidade, valor unitário e data prevista.</t>
        </is>
      </c>
      <c r="D5" s="38" t="inlineStr">
        <is>
          <t>Use o código INV para investimentos iniciais e acompanhe os itens pendentes.</t>
        </is>
      </c>
    </row>
    <row r="6" ht="52" customHeight="1">
      <c r="A6" s="37" t="inlineStr">
        <is>
          <t>Fluxo de Caixa</t>
        </is>
      </c>
      <c r="B6" s="37" t="inlineStr">
        <is>
          <t>Informe datas, despesas adicionais e código base para novas linhas. Os demais cálculos são automáticos.</t>
        </is>
      </c>
      <c r="C6" s="37" t="inlineStr">
        <is>
          <t>Receita, custos, impostos, fluxo líquido, saldo acumulado e situação.</t>
        </is>
      </c>
      <c r="D6" s="37" t="inlineStr">
        <is>
          <t>As primeiras 10 linhas apresentam janeiro a outubro de 2026 como exemplo.</t>
        </is>
      </c>
    </row>
    <row r="7" ht="52" customHeight="1">
      <c r="A7" s="38" t="inlineStr">
        <is>
          <t>Dashboard</t>
        </is>
      </c>
      <c r="B7" s="38" t="inlineStr">
        <is>
          <t>Consulte os indicadores e gráficos consolidados após atualizar as abas anteriores.</t>
        </is>
      </c>
      <c r="C7" s="38" t="inlineStr">
        <is>
          <t>ROI, payback, ponto de equilíbrio, margens e conclusão automática.</t>
        </is>
      </c>
      <c r="D7" s="38" t="inlineStr">
        <is>
          <t>Use a conclusão como apoio à decisão e valide as premissas com cenários alternativos.</t>
        </is>
      </c>
    </row>
    <row r="8"/>
    <row r="9">
      <c r="A9" s="22" t="inlineStr">
        <is>
          <t>Checklist de revisão</t>
        </is>
      </c>
      <c r="B9" s="4" t="n"/>
      <c r="C9" s="4" t="n"/>
      <c r="D9" s="4" t="n"/>
    </row>
    <row r="10" ht="30" customHeight="1">
      <c r="A10" s="39" t="inlineStr">
        <is>
          <t>□</t>
        </is>
      </c>
      <c r="B10" s="37" t="inlineStr">
        <is>
          <t>Confirmar se os investimentos incluem todos os itens necessários para iniciar a operação.</t>
        </is>
      </c>
      <c r="C10" s="40" t="n"/>
      <c r="D10" s="40" t="n"/>
    </row>
    <row r="11" ht="30" customHeight="1">
      <c r="A11" s="41" t="inlineStr">
        <is>
          <t>□</t>
        </is>
      </c>
      <c r="B11" s="38" t="inlineStr">
        <is>
          <t>Validar preço médio, volume de vendas e crescimento mensal estimado.</t>
        </is>
      </c>
      <c r="C11" s="42" t="n"/>
      <c r="D11" s="42" t="n"/>
    </row>
    <row r="12" ht="30" customHeight="1">
      <c r="A12" s="39" t="inlineStr">
        <is>
          <t>□</t>
        </is>
      </c>
      <c r="B12" s="37" t="inlineStr">
        <is>
          <t>Revisar custos fixos, custo variável por unidade e despesas adicionais.</t>
        </is>
      </c>
      <c r="C12" s="40" t="n"/>
      <c r="D12" s="40" t="n"/>
    </row>
    <row r="13" ht="30" customHeight="1">
      <c r="A13" s="41" t="inlineStr">
        <is>
          <t>□</t>
        </is>
      </c>
      <c r="B13" s="38" t="inlineStr">
        <is>
          <t>Analisar ROI, payback, ponto de equilíbrio e fluxo acumulado antes da decisão.</t>
        </is>
      </c>
      <c r="C13" s="42" t="n"/>
      <c r="D13" s="42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2026-09-08T17:51:30Z</dcterms:created>
  <dcterms:modified xmlns:dcterms="http://purl.org/dc/terms/" xmlns:xsi="http://www.w3.org/2001/XMLSchema-instance" xsi:type="dcterms:W3CDTF">2026-09-08T17:51:30Z</dcterms:modified>
</cp:coreProperties>
</file>