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unos" sheetId="1" state="visible" r:id="rId1"/>
    <sheet xmlns:r="http://schemas.openxmlformats.org/officeDocument/2006/relationships" name="Notas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AAAA"/>
    <numFmt numFmtId="165" formatCode="&quot;R$&quot; #.##0,00"/>
    <numFmt numFmtId="166" formatCode="0.0"/>
    <numFmt numFmtId="167" formatCode="0.0%"/>
  </numFmts>
  <fonts count="6">
    <font>
      <name val="Calibri"/>
      <family val="2"/>
      <color theme="1"/>
      <sz val="11"/>
      <scheme val="minor"/>
    </font>
    <font>
      <b val="1"/>
      <color rgb="001E293B"/>
      <sz val="16"/>
    </font>
    <font>
      <b val="1"/>
      <color rgb="00FFFFFF"/>
      <sz val="11"/>
    </font>
    <font>
      <b val="1"/>
      <sz val="11"/>
    </font>
    <font>
      <b val="1"/>
    </font>
    <font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8102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165" fontId="0" fillId="0" borderId="1" pivotButton="0" quotePrefix="0" xfId="0"/>
    <xf numFmtId="0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166" fontId="0" fillId="6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167" fontId="0" fillId="4" borderId="1" applyAlignment="1" pivotButton="0" quotePrefix="0" xfId="0">
      <alignment horizontal="center" vertical="center" wrapText="1"/>
    </xf>
    <xf numFmtId="167" fontId="0" fillId="6" borderId="1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0" borderId="1" pivotButton="0" quotePrefix="0" xfId="0"/>
    <xf numFmtId="164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6A34A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ill>
        <patternFill patternType="solid">
          <fgColor rgb="00FDE68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Situação dos Alunos</a:t>
            </a:r>
          </a:p>
        </rich>
      </tx>
    </title>
    <plotArea>
      <pieChart>
        <varyColors val="1"/>
        <ser>
          <idx val="0"/>
          <order val="0"/>
          <tx>
            <strRef>
              <f>'Resumo'!H4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'Resumo'!$G$5:$G$7</f>
            </numRef>
          </cat>
          <val>
            <numRef>
              <f>'Resumo'!$H$5:$H$7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Média por Disciplina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'Resumo'!E4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'Resumo'!$D$5:$D$7</f>
            </numRef>
          </cat>
          <val>
            <numRef>
              <f>'Resumo'!$E$5:$E$7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Disciplina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Média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das Médias por Bimestre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'Resumo'!K4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'Resumo'!$J$5:$J$8</f>
            </numRef>
          </cat>
          <val>
            <numRef>
              <f>'Resumo'!$K$5:$K$8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Média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15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31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0" customWidth="1" min="3" max="3"/>
    <col width="8" customWidth="1" min="4" max="4"/>
    <col width="30" customWidth="1" min="5" max="5"/>
    <col width="18" customWidth="1" min="6" max="6"/>
    <col width="20" customWidth="1" min="7" max="7"/>
    <col width="18" customWidth="1" min="8" max="8"/>
    <col width="16" customWidth="1" min="9" max="9"/>
    <col width="16" customWidth="1" min="10" max="10"/>
    <col width="16" customWidth="1" min="11" max="11"/>
    <col width="14" customWidth="1" min="12" max="12"/>
    <col width="12" customWidth="1" min="13" max="13"/>
    <col width="9" customWidth="1" min="14" max="14"/>
    <col width="26" customWidth="1" min="15" max="15"/>
    <col width="16" customWidth="1" min="17" max="17"/>
    <col width="20" customWidth="1" min="18" max="18"/>
  </cols>
  <sheetData>
    <row r="1">
      <c r="A1" s="1" t="inlineStr">
        <is>
          <t>CONTROLE ESCOLAR - CADASTRO DE ALUNOS 2026</t>
        </is>
      </c>
    </row>
    <row r="2">
      <c r="A2" s="2" t="inlineStr">
        <is>
          <t>ID Aluno</t>
        </is>
      </c>
      <c r="B2" s="2" t="inlineStr">
        <is>
          <t>Nome do Aluno</t>
        </is>
      </c>
      <c r="C2" s="2" t="inlineStr">
        <is>
          <t>Série</t>
        </is>
      </c>
      <c r="D2" s="2" t="inlineStr">
        <is>
          <t>Turma</t>
        </is>
      </c>
      <c r="E2" s="2" t="inlineStr">
        <is>
          <t>Escola</t>
        </is>
      </c>
      <c r="F2" s="2" t="inlineStr">
        <is>
          <t>Cidade</t>
        </is>
      </c>
      <c r="G2" s="2" t="inlineStr">
        <is>
          <t>Responsável</t>
        </is>
      </c>
      <c r="H2" s="2" t="inlineStr">
        <is>
          <t>Telefone</t>
        </is>
      </c>
      <c r="I2" s="2" t="inlineStr">
        <is>
          <t>Data de Nascimento</t>
        </is>
      </c>
      <c r="J2" s="2" t="inlineStr">
        <is>
          <t>Data de Matrícula</t>
        </is>
      </c>
      <c r="K2" s="2" t="inlineStr">
        <is>
          <t>Mensalidade (R$)</t>
        </is>
      </c>
      <c r="L2" s="2" t="inlineStr">
        <is>
          <t>Situação</t>
        </is>
      </c>
      <c r="M2" s="2" t="inlineStr">
        <is>
          <t>Média Final</t>
        </is>
      </c>
      <c r="N2" s="2" t="inlineStr">
        <is>
          <t>Faltas</t>
        </is>
      </c>
      <c r="O2" s="2" t="inlineStr">
        <is>
          <t>Observações</t>
        </is>
      </c>
      <c r="Q2" s="3" t="inlineStr">
        <is>
          <t>Série Referência</t>
        </is>
      </c>
      <c r="R2" s="3" t="inlineStr">
        <is>
          <t>Mensalidade Referência</t>
        </is>
      </c>
    </row>
    <row r="3">
      <c r="A3" s="4" t="n">
        <v>1001</v>
      </c>
      <c r="B3" s="5" t="inlineStr">
        <is>
          <t>João Silva</t>
        </is>
      </c>
      <c r="C3" s="4" t="inlineStr">
        <is>
          <t>6º Ano</t>
        </is>
      </c>
      <c r="D3" s="6" t="inlineStr">
        <is>
          <t>A</t>
        </is>
      </c>
      <c r="E3" s="7" t="inlineStr">
        <is>
          <t>Colégio Santos Dumont</t>
        </is>
      </c>
      <c r="F3" s="4" t="inlineStr">
        <is>
          <t>São Paulo</t>
        </is>
      </c>
      <c r="G3" s="5" t="inlineStr">
        <is>
          <t>Marta Silva</t>
        </is>
      </c>
      <c r="H3" s="6" t="inlineStr">
        <is>
          <t>(11) 98765-4321</t>
        </is>
      </c>
      <c r="I3" s="27" t="inlineStr">
        <is>
          <t>15/03/2016</t>
        </is>
      </c>
      <c r="J3" s="27" t="inlineStr">
        <is>
          <t>05/02/2026</t>
        </is>
      </c>
      <c r="K3" s="28">
        <f>IFERROR(VLOOKUP(C3,$Q$3:$R$6,2,FALSE),0)</f>
        <v/>
      </c>
      <c r="L3" s="4">
        <f>IF(M3&gt;=7,"Aprovado",IF(M3&gt;=5,"Recuperação","Reprovado"))</f>
        <v/>
      </c>
      <c r="M3" s="10">
        <f>IFERROR(AVERAGEIF(Notas!$B:$B,A3,Notas!$I:$I),0)</f>
        <v/>
      </c>
      <c r="N3" s="4" t="n">
        <v>3</v>
      </c>
      <c r="O3" s="5" t="inlineStr">
        <is>
          <t>Bom desempenho</t>
        </is>
      </c>
      <c r="Q3" s="11" t="inlineStr">
        <is>
          <t>6º Ano</t>
        </is>
      </c>
      <c r="R3" s="29" t="n">
        <v>450</v>
      </c>
    </row>
    <row r="4">
      <c r="A4" s="13" t="n">
        <v>1002</v>
      </c>
      <c r="B4" s="5" t="inlineStr">
        <is>
          <t>Maria Oliveira</t>
        </is>
      </c>
      <c r="C4" s="13" t="inlineStr">
        <is>
          <t>6º Ano</t>
        </is>
      </c>
      <c r="D4" s="6" t="inlineStr">
        <is>
          <t>B</t>
        </is>
      </c>
      <c r="E4" s="14" t="inlineStr">
        <is>
          <t>Colégio Santos Dumont</t>
        </is>
      </c>
      <c r="F4" s="13" t="inlineStr">
        <is>
          <t>Rio de Janeiro</t>
        </is>
      </c>
      <c r="G4" s="5" t="inlineStr">
        <is>
          <t>José Oliveira</t>
        </is>
      </c>
      <c r="H4" s="6" t="inlineStr">
        <is>
          <t>(21) 99887-1234</t>
        </is>
      </c>
      <c r="I4" s="30" t="inlineStr">
        <is>
          <t>22/07/2015</t>
        </is>
      </c>
      <c r="J4" s="30" t="inlineStr">
        <is>
          <t>05/02/2026</t>
        </is>
      </c>
      <c r="K4" s="31">
        <f>IFERROR(VLOOKUP(C4,$Q$3:$R$6,2,FALSE),0)</f>
        <v/>
      </c>
      <c r="L4" s="13">
        <f>IF(M4&gt;=7,"Aprovado",IF(M4&gt;=5,"Recuperação","Reprovado"))</f>
        <v/>
      </c>
      <c r="M4" s="17">
        <f>IFERROR(AVERAGEIF(Notas!$B:$B,A4,Notas!$I:$I),0)</f>
        <v/>
      </c>
      <c r="N4" s="13" t="n">
        <v>5</v>
      </c>
      <c r="O4" s="5" t="inlineStr">
        <is>
          <t>Participativa</t>
        </is>
      </c>
      <c r="Q4" s="11" t="inlineStr">
        <is>
          <t>7º Ano</t>
        </is>
      </c>
      <c r="R4" s="29" t="n">
        <v>480</v>
      </c>
    </row>
    <row r="5">
      <c r="A5" s="4" t="n">
        <v>1003</v>
      </c>
      <c r="B5" s="5" t="inlineStr">
        <is>
          <t>Pedro Santos</t>
        </is>
      </c>
      <c r="C5" s="4" t="inlineStr">
        <is>
          <t>7º Ano</t>
        </is>
      </c>
      <c r="D5" s="6" t="inlineStr">
        <is>
          <t>A</t>
        </is>
      </c>
      <c r="E5" s="7" t="inlineStr">
        <is>
          <t>Escola Estadual Machado de Assis</t>
        </is>
      </c>
      <c r="F5" s="4" t="inlineStr">
        <is>
          <t>Belo Horizonte</t>
        </is>
      </c>
      <c r="G5" s="5" t="inlineStr">
        <is>
          <t>Rosa Santos</t>
        </is>
      </c>
      <c r="H5" s="6" t="inlineStr">
        <is>
          <t>(31) 98123-4567</t>
        </is>
      </c>
      <c r="I5" s="27" t="inlineStr">
        <is>
          <t>10/01/2014</t>
        </is>
      </c>
      <c r="J5" s="27" t="inlineStr">
        <is>
          <t>05/02/2026</t>
        </is>
      </c>
      <c r="K5" s="28">
        <f>IFERROR(VLOOKUP(C5,$Q$3:$R$6,2,FALSE),0)</f>
        <v/>
      </c>
      <c r="L5" s="4">
        <f>IF(M5&gt;=7,"Aprovado",IF(M5&gt;=5,"Recuperação","Reprovado"))</f>
        <v/>
      </c>
      <c r="M5" s="10">
        <f>IFERROR(AVERAGEIF(Notas!$B:$B,A5,Notas!$I:$I),0)</f>
        <v/>
      </c>
      <c r="N5" s="4" t="n">
        <v>10</v>
      </c>
      <c r="O5" s="5" t="inlineStr">
        <is>
          <t>Necessita reforço</t>
        </is>
      </c>
      <c r="Q5" s="11" t="inlineStr">
        <is>
          <t>8º Ano</t>
        </is>
      </c>
      <c r="R5" s="29" t="n">
        <v>500</v>
      </c>
    </row>
    <row r="6">
      <c r="A6" s="13" t="n">
        <v>1004</v>
      </c>
      <c r="B6" s="5" t="inlineStr">
        <is>
          <t>Ana Souza</t>
        </is>
      </c>
      <c r="C6" s="13" t="inlineStr">
        <is>
          <t>7º Ano</t>
        </is>
      </c>
      <c r="D6" s="6" t="inlineStr">
        <is>
          <t>B</t>
        </is>
      </c>
      <c r="E6" s="14" t="inlineStr">
        <is>
          <t>Escola Estadual Machado de Assis</t>
        </is>
      </c>
      <c r="F6" s="13" t="inlineStr">
        <is>
          <t>Curitiba</t>
        </is>
      </c>
      <c r="G6" s="5" t="inlineStr">
        <is>
          <t>Marcos Souza</t>
        </is>
      </c>
      <c r="H6" s="6" t="inlineStr">
        <is>
          <t>(41) 99456-7890</t>
        </is>
      </c>
      <c r="I6" s="30" t="inlineStr">
        <is>
          <t>05/09/2014</t>
        </is>
      </c>
      <c r="J6" s="30" t="inlineStr">
        <is>
          <t>05/02/2026</t>
        </is>
      </c>
      <c r="K6" s="31">
        <f>IFERROR(VLOOKUP(C6,$Q$3:$R$6,2,FALSE),0)</f>
        <v/>
      </c>
      <c r="L6" s="13">
        <f>IF(M6&gt;=7,"Aprovado",IF(M6&gt;=5,"Recuperação","Reprovado"))</f>
        <v/>
      </c>
      <c r="M6" s="17">
        <f>IFERROR(AVERAGEIF(Notas!$B:$B,A6,Notas!$I:$I),0)</f>
        <v/>
      </c>
      <c r="N6" s="13" t="n">
        <v>2</v>
      </c>
      <c r="O6" s="5" t="inlineStr">
        <is>
          <t>Excelente aluna</t>
        </is>
      </c>
      <c r="Q6" s="11" t="inlineStr">
        <is>
          <t>9º Ano</t>
        </is>
      </c>
      <c r="R6" s="29" t="n">
        <v>520</v>
      </c>
    </row>
    <row r="7">
      <c r="A7" s="4" t="n">
        <v>1005</v>
      </c>
      <c r="B7" s="5" t="inlineStr">
        <is>
          <t>Carlos Pereira</t>
        </is>
      </c>
      <c r="C7" s="4" t="inlineStr">
        <is>
          <t>8º Ano</t>
        </is>
      </c>
      <c r="D7" s="6" t="inlineStr">
        <is>
          <t>A</t>
        </is>
      </c>
      <c r="E7" s="7" t="inlineStr">
        <is>
          <t>Colégio Santos Dumont</t>
        </is>
      </c>
      <c r="F7" s="4" t="inlineStr">
        <is>
          <t>Porto Alegre</t>
        </is>
      </c>
      <c r="G7" s="5" t="inlineStr">
        <is>
          <t>Fátima Pereira</t>
        </is>
      </c>
      <c r="H7" s="6" t="inlineStr">
        <is>
          <t>(51) 98234-5678</t>
        </is>
      </c>
      <c r="I7" s="27" t="inlineStr">
        <is>
          <t>18/11/2013</t>
        </is>
      </c>
      <c r="J7" s="27" t="inlineStr">
        <is>
          <t>05/02/2026</t>
        </is>
      </c>
      <c r="K7" s="28">
        <f>IFERROR(VLOOKUP(C7,$Q$3:$R$6,2,FALSE),0)</f>
        <v/>
      </c>
      <c r="L7" s="4">
        <f>IF(M7&gt;=7,"Aprovado",IF(M7&gt;=5,"Recuperação","Reprovado"))</f>
        <v/>
      </c>
      <c r="M7" s="10">
        <f>IFERROR(AVERAGEIF(Notas!$B:$B,A7,Notas!$I:$I),0)</f>
        <v/>
      </c>
      <c r="N7" s="4" t="n">
        <v>8</v>
      </c>
      <c r="O7" s="5" t="inlineStr">
        <is>
          <t>Melhorou no bimestre</t>
        </is>
      </c>
    </row>
    <row r="8">
      <c r="A8" s="13" t="n">
        <v>1006</v>
      </c>
      <c r="B8" s="5" t="inlineStr">
        <is>
          <t>Juliana Costa</t>
        </is>
      </c>
      <c r="C8" s="13" t="inlineStr">
        <is>
          <t>8º Ano</t>
        </is>
      </c>
      <c r="D8" s="6" t="inlineStr">
        <is>
          <t>B</t>
        </is>
      </c>
      <c r="E8" s="14" t="inlineStr">
        <is>
          <t>Escola Estadual Machado de Assis</t>
        </is>
      </c>
      <c r="F8" s="13" t="inlineStr">
        <is>
          <t>Salvador</t>
        </is>
      </c>
      <c r="G8" s="5" t="inlineStr">
        <is>
          <t>Antônio Costa</t>
        </is>
      </c>
      <c r="H8" s="6" t="inlineStr">
        <is>
          <t>(71) 99345-6789</t>
        </is>
      </c>
      <c r="I8" s="30" t="inlineStr">
        <is>
          <t>03/04/2013</t>
        </is>
      </c>
      <c r="J8" s="30" t="inlineStr">
        <is>
          <t>05/02/2026</t>
        </is>
      </c>
      <c r="K8" s="31">
        <f>IFERROR(VLOOKUP(C8,$Q$3:$R$6,2,FALSE),0)</f>
        <v/>
      </c>
      <c r="L8" s="13">
        <f>IF(M8&gt;=7,"Aprovado",IF(M8&gt;=5,"Recuperação","Reprovado"))</f>
        <v/>
      </c>
      <c r="M8" s="17">
        <f>IFERROR(AVERAGEIF(Notas!$B:$B,A8,Notas!$I:$I),0)</f>
        <v/>
      </c>
      <c r="N8" s="13" t="n">
        <v>4</v>
      </c>
      <c r="O8" s="5" t="inlineStr">
        <is>
          <t>Assídua</t>
        </is>
      </c>
    </row>
    <row r="9">
      <c r="A9" s="4" t="n">
        <v>1007</v>
      </c>
      <c r="B9" s="5" t="inlineStr">
        <is>
          <t>Rafael Almeida</t>
        </is>
      </c>
      <c r="C9" s="4" t="inlineStr">
        <is>
          <t>9º Ano</t>
        </is>
      </c>
      <c r="D9" s="6" t="inlineStr">
        <is>
          <t>A</t>
        </is>
      </c>
      <c r="E9" s="7" t="inlineStr">
        <is>
          <t>Colégio Santos Dumont</t>
        </is>
      </c>
      <c r="F9" s="4" t="inlineStr">
        <is>
          <t>Recife</t>
        </is>
      </c>
      <c r="G9" s="5" t="inlineStr">
        <is>
          <t>Cláudia Almeida</t>
        </is>
      </c>
      <c r="H9" s="6" t="inlineStr">
        <is>
          <t>(81) 98456-7891</t>
        </is>
      </c>
      <c r="I9" s="27" t="inlineStr">
        <is>
          <t>27/06/2012</t>
        </is>
      </c>
      <c r="J9" s="27" t="inlineStr">
        <is>
          <t>05/02/2026</t>
        </is>
      </c>
      <c r="K9" s="28">
        <f>IFERROR(VLOOKUP(C9,$Q$3:$R$6,2,FALSE),0)</f>
        <v/>
      </c>
      <c r="L9" s="4">
        <f>IF(M9&gt;=7,"Aprovado",IF(M9&gt;=5,"Recuperação","Reprovado"))</f>
        <v/>
      </c>
      <c r="M9" s="10">
        <f>IFERROR(AVERAGEIF(Notas!$B:$B,A9,Notas!$I:$I),0)</f>
        <v/>
      </c>
      <c r="N9" s="4" t="n">
        <v>12</v>
      </c>
      <c r="O9" s="5" t="inlineStr">
        <is>
          <t>Risco de reprovação</t>
        </is>
      </c>
    </row>
    <row r="10">
      <c r="A10" s="13" t="n">
        <v>1008</v>
      </c>
      <c r="B10" s="5" t="inlineStr">
        <is>
          <t>Camila Ferreira</t>
        </is>
      </c>
      <c r="C10" s="13" t="inlineStr">
        <is>
          <t>9º Ano</t>
        </is>
      </c>
      <c r="D10" s="6" t="inlineStr">
        <is>
          <t>B</t>
        </is>
      </c>
      <c r="E10" s="14" t="inlineStr">
        <is>
          <t>Escola Estadual Machado de Assis</t>
        </is>
      </c>
      <c r="F10" s="13" t="inlineStr">
        <is>
          <t>Fortaleza</t>
        </is>
      </c>
      <c r="G10" s="5" t="inlineStr">
        <is>
          <t>Eduardo Ferreira</t>
        </is>
      </c>
      <c r="H10" s="6" t="inlineStr">
        <is>
          <t>(85) 99567-8912</t>
        </is>
      </c>
      <c r="I10" s="30" t="inlineStr">
        <is>
          <t>14/02/2012</t>
        </is>
      </c>
      <c r="J10" s="30" t="inlineStr">
        <is>
          <t>05/02/2026</t>
        </is>
      </c>
      <c r="K10" s="31">
        <f>IFERROR(VLOOKUP(C10,$Q$3:$R$6,2,FALSE),0)</f>
        <v/>
      </c>
      <c r="L10" s="13">
        <f>IF(M10&gt;=7,"Aprovado",IF(M10&gt;=5,"Recuperação","Reprovado"))</f>
        <v/>
      </c>
      <c r="M10" s="17">
        <f>IFERROR(AVERAGEIF(Notas!$B:$B,A10,Notas!$I:$I),0)</f>
        <v/>
      </c>
      <c r="N10" s="13" t="n">
        <v>1</v>
      </c>
      <c r="O10" s="5" t="inlineStr">
        <is>
          <t>Destaque da turma</t>
        </is>
      </c>
    </row>
    <row r="11">
      <c r="A11" s="4" t="n">
        <v>1009</v>
      </c>
      <c r="B11" s="5" t="inlineStr">
        <is>
          <t>Lucas Rodrigues</t>
        </is>
      </c>
      <c r="C11" s="4" t="inlineStr">
        <is>
          <t>6º Ano</t>
        </is>
      </c>
      <c r="D11" s="6" t="inlineStr">
        <is>
          <t>A</t>
        </is>
      </c>
      <c r="E11" s="7" t="inlineStr">
        <is>
          <t>Colégio Santos Dumont</t>
        </is>
      </c>
      <c r="F11" s="4" t="inlineStr">
        <is>
          <t>Brasília</t>
        </is>
      </c>
      <c r="G11" s="5" t="inlineStr">
        <is>
          <t>Patrícia Rodrigues</t>
        </is>
      </c>
      <c r="H11" s="6" t="inlineStr">
        <is>
          <t>(61) 98678-9123</t>
        </is>
      </c>
      <c r="I11" s="27" t="inlineStr">
        <is>
          <t>09/12/2015</t>
        </is>
      </c>
      <c r="J11" s="27" t="inlineStr">
        <is>
          <t>05/02/2026</t>
        </is>
      </c>
      <c r="K11" s="28">
        <f>IFERROR(VLOOKUP(C11,$Q$3:$R$6,2,FALSE),0)</f>
        <v/>
      </c>
      <c r="L11" s="4">
        <f>IF(M11&gt;=7,"Aprovado",IF(M11&gt;=5,"Recuperação","Reprovado"))</f>
        <v/>
      </c>
      <c r="M11" s="10">
        <f>IFERROR(AVERAGEIF(Notas!$B:$B,A11,Notas!$I:$I),0)</f>
        <v/>
      </c>
      <c r="N11" s="4" t="n">
        <v>6</v>
      </c>
      <c r="O11" s="5" t="inlineStr">
        <is>
          <t>Precisa de atenção</t>
        </is>
      </c>
    </row>
    <row r="12">
      <c r="A12" s="13" t="n">
        <v>1010</v>
      </c>
      <c r="B12" s="5" t="inlineStr">
        <is>
          <t>Fernanda Lima</t>
        </is>
      </c>
      <c r="C12" s="13" t="inlineStr">
        <is>
          <t>7º Ano</t>
        </is>
      </c>
      <c r="D12" s="6" t="inlineStr">
        <is>
          <t>A</t>
        </is>
      </c>
      <c r="E12" s="14" t="inlineStr">
        <is>
          <t>Escola Estadual Machado de Assis</t>
        </is>
      </c>
      <c r="F12" s="13" t="inlineStr">
        <is>
          <t>Campinas</t>
        </is>
      </c>
      <c r="G12" s="5" t="inlineStr">
        <is>
          <t>Roberto Lima</t>
        </is>
      </c>
      <c r="H12" s="6" t="inlineStr">
        <is>
          <t>(19) 99789-1234</t>
        </is>
      </c>
      <c r="I12" s="30" t="inlineStr">
        <is>
          <t>30/08/2014</t>
        </is>
      </c>
      <c r="J12" s="30" t="inlineStr">
        <is>
          <t>05/02/2026</t>
        </is>
      </c>
      <c r="K12" s="31">
        <f>IFERROR(VLOOKUP(C12,$Q$3:$R$6,2,FALSE),0)</f>
        <v/>
      </c>
      <c r="L12" s="13">
        <f>IF(M12&gt;=7,"Aprovado",IF(M12&gt;=5,"Recuperação","Reprovado"))</f>
        <v/>
      </c>
      <c r="M12" s="17">
        <f>IFERROR(AVERAGEIF(Notas!$B:$B,A12,Notas!$I:$I),0)</f>
        <v/>
      </c>
      <c r="N12" s="13" t="n">
        <v>7</v>
      </c>
      <c r="O12" s="5" t="inlineStr">
        <is>
          <t>Em recuperação</t>
        </is>
      </c>
    </row>
    <row r="13"/>
    <row r="14">
      <c r="A14" s="18" t="inlineStr">
        <is>
          <t>Total de Alunos:</t>
        </is>
      </c>
      <c r="C14" s="19">
        <f>COUNTA(B3:B12)</f>
        <v/>
      </c>
    </row>
  </sheetData>
  <mergeCells count="2">
    <mergeCell ref="A1:O1"/>
    <mergeCell ref="A14:B14"/>
  </mergeCells>
  <conditionalFormatting sqref="L3:L12">
    <cfRule type="expression" priority="1" dxfId="0" stopIfTrue="1">
      <formula>L3="Aprovado"</formula>
    </cfRule>
    <cfRule type="expression" priority="2" dxfId="1" stopIfTrue="1">
      <formula>OR(L3="Recuperação",L3="Reprovado")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22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4" customWidth="1" min="10" max="10"/>
    <col width="22" customWidth="1" min="11" max="11"/>
    <col width="20" customWidth="1" min="12" max="12"/>
  </cols>
  <sheetData>
    <row r="1">
      <c r="A1" s="1" t="inlineStr">
        <is>
          <t>REGISTRO DE NOTAS POR DISCIPLINA</t>
        </is>
      </c>
    </row>
    <row r="2">
      <c r="A2" s="2" t="inlineStr">
        <is>
          <t>ID Lançamento</t>
        </is>
      </c>
      <c r="B2" s="2" t="inlineStr">
        <is>
          <t>ID Aluno</t>
        </is>
      </c>
      <c r="C2" s="2" t="inlineStr">
        <is>
          <t>Nome do Aluno</t>
        </is>
      </c>
      <c r="D2" s="2" t="inlineStr">
        <is>
          <t>Disciplina</t>
        </is>
      </c>
      <c r="E2" s="2" t="inlineStr">
        <is>
          <t>1º Bimestre</t>
        </is>
      </c>
      <c r="F2" s="2" t="inlineStr">
        <is>
          <t>2º Bimestre</t>
        </is>
      </c>
      <c r="G2" s="2" t="inlineStr">
        <is>
          <t>3º Bimestre</t>
        </is>
      </c>
      <c r="H2" s="2" t="inlineStr">
        <is>
          <t>4º Bimestre</t>
        </is>
      </c>
      <c r="I2" s="2" t="inlineStr">
        <is>
          <t>Média</t>
        </is>
      </c>
      <c r="J2" s="2" t="inlineStr">
        <is>
          <t>Situação</t>
        </is>
      </c>
      <c r="K2" s="2" t="inlineStr">
        <is>
          <t>Professor</t>
        </is>
      </c>
      <c r="L2" s="2" t="inlineStr">
        <is>
          <t>Data da Última Atualização</t>
        </is>
      </c>
    </row>
    <row r="3">
      <c r="A3" s="4" t="n">
        <v>1</v>
      </c>
      <c r="B3" s="4" t="n">
        <v>1001</v>
      </c>
      <c r="C3" s="7">
        <f>IFERROR(VLOOKUP(B3,Alunos!$A:$B,2,FALSE),"")</f>
        <v/>
      </c>
      <c r="D3" s="4" t="inlineStr">
        <is>
          <t>Matemática</t>
        </is>
      </c>
      <c r="E3" s="10" t="n">
        <v>8.199999999999999</v>
      </c>
      <c r="F3" s="10" t="n">
        <v>7.8</v>
      </c>
      <c r="G3" s="10" t="n">
        <v>8</v>
      </c>
      <c r="H3" s="10" t="n">
        <v>8</v>
      </c>
      <c r="I3" s="10">
        <f>AVERAGE(E3:H3)</f>
        <v/>
      </c>
      <c r="J3" s="4">
        <f>IF(I3&gt;=7,"Aprovado",IF(I3&gt;=5,"Recuperação","Reprovado"))</f>
        <v/>
      </c>
      <c r="K3" s="7" t="inlineStr">
        <is>
          <t>Prof. Eduardo Nunes</t>
        </is>
      </c>
      <c r="L3" s="27" t="inlineStr">
        <is>
          <t>20/06/2026</t>
        </is>
      </c>
    </row>
    <row r="4">
      <c r="A4" s="13" t="n">
        <v>2</v>
      </c>
      <c r="B4" s="13" t="n">
        <v>1002</v>
      </c>
      <c r="C4" s="14">
        <f>IFERROR(VLOOKUP(B4,Alunos!$A:$B,2,FALSE),"")</f>
        <v/>
      </c>
      <c r="D4" s="13" t="inlineStr">
        <is>
          <t>Matemática</t>
        </is>
      </c>
      <c r="E4" s="17" t="n">
        <v>6.2</v>
      </c>
      <c r="F4" s="17" t="n">
        <v>5.8</v>
      </c>
      <c r="G4" s="17" t="n">
        <v>6</v>
      </c>
      <c r="H4" s="17" t="n">
        <v>6</v>
      </c>
      <c r="I4" s="17">
        <f>AVERAGE(E4:H4)</f>
        <v/>
      </c>
      <c r="J4" s="13">
        <f>IF(I4&gt;=7,"Aprovado",IF(I4&gt;=5,"Recuperação","Reprovado"))</f>
        <v/>
      </c>
      <c r="K4" s="14" t="inlineStr">
        <is>
          <t>Prof. Eduardo Nunes</t>
        </is>
      </c>
      <c r="L4" s="30" t="inlineStr">
        <is>
          <t>20/06/2026</t>
        </is>
      </c>
    </row>
    <row r="5">
      <c r="A5" s="4" t="n">
        <v>3</v>
      </c>
      <c r="B5" s="4" t="n">
        <v>1003</v>
      </c>
      <c r="C5" s="7">
        <f>IFERROR(VLOOKUP(B5,Alunos!$A:$B,2,FALSE),"")</f>
        <v/>
      </c>
      <c r="D5" s="4" t="inlineStr">
        <is>
          <t>Matemática</t>
        </is>
      </c>
      <c r="E5" s="10" t="n">
        <v>4.2</v>
      </c>
      <c r="F5" s="10" t="n">
        <v>3.8</v>
      </c>
      <c r="G5" s="10" t="n">
        <v>4</v>
      </c>
      <c r="H5" s="10" t="n">
        <v>4</v>
      </c>
      <c r="I5" s="10">
        <f>AVERAGE(E5:H5)</f>
        <v/>
      </c>
      <c r="J5" s="4">
        <f>IF(I5&gt;=7,"Aprovado",IF(I5&gt;=5,"Recuperação","Reprovado"))</f>
        <v/>
      </c>
      <c r="K5" s="7" t="inlineStr">
        <is>
          <t>Prof. Eduardo Nunes</t>
        </is>
      </c>
      <c r="L5" s="27" t="inlineStr">
        <is>
          <t>20/06/2026</t>
        </is>
      </c>
    </row>
    <row r="6">
      <c r="A6" s="13" t="n">
        <v>4</v>
      </c>
      <c r="B6" s="13" t="n">
        <v>1004</v>
      </c>
      <c r="C6" s="14">
        <f>IFERROR(VLOOKUP(B6,Alunos!$A:$B,2,FALSE),"")</f>
        <v/>
      </c>
      <c r="D6" s="13" t="inlineStr">
        <is>
          <t>Matemática</t>
        </is>
      </c>
      <c r="E6" s="17" t="n">
        <v>9.199999999999999</v>
      </c>
      <c r="F6" s="17" t="n">
        <v>8.800000000000001</v>
      </c>
      <c r="G6" s="17" t="n">
        <v>9</v>
      </c>
      <c r="H6" s="17" t="n">
        <v>9</v>
      </c>
      <c r="I6" s="17">
        <f>AVERAGE(E6:H6)</f>
        <v/>
      </c>
      <c r="J6" s="13">
        <f>IF(I6&gt;=7,"Aprovado",IF(I6&gt;=5,"Recuperação","Reprovado"))</f>
        <v/>
      </c>
      <c r="K6" s="14" t="inlineStr">
        <is>
          <t>Prof. Eduardo Nunes</t>
        </is>
      </c>
      <c r="L6" s="30" t="inlineStr">
        <is>
          <t>20/06/2026</t>
        </is>
      </c>
    </row>
    <row r="7">
      <c r="A7" s="4" t="n">
        <v>5</v>
      </c>
      <c r="B7" s="4" t="n">
        <v>1005</v>
      </c>
      <c r="C7" s="7">
        <f>IFERROR(VLOOKUP(B7,Alunos!$A:$B,2,FALSE),"")</f>
        <v/>
      </c>
      <c r="D7" s="4" t="inlineStr">
        <is>
          <t>Matemática</t>
        </is>
      </c>
      <c r="E7" s="10" t="n">
        <v>5.7</v>
      </c>
      <c r="F7" s="10" t="n">
        <v>5.3</v>
      </c>
      <c r="G7" s="10" t="n">
        <v>5.5</v>
      </c>
      <c r="H7" s="10" t="n">
        <v>5.5</v>
      </c>
      <c r="I7" s="10">
        <f>AVERAGE(E7:H7)</f>
        <v/>
      </c>
      <c r="J7" s="4">
        <f>IF(I7&gt;=7,"Aprovado",IF(I7&gt;=5,"Recuperação","Reprovado"))</f>
        <v/>
      </c>
      <c r="K7" s="7" t="inlineStr">
        <is>
          <t>Prof. Eduardo Nunes</t>
        </is>
      </c>
      <c r="L7" s="27" t="inlineStr">
        <is>
          <t>20/06/2026</t>
        </is>
      </c>
    </row>
    <row r="8">
      <c r="A8" s="13" t="n">
        <v>6</v>
      </c>
      <c r="B8" s="13" t="n">
        <v>1006</v>
      </c>
      <c r="C8" s="14">
        <f>IFERROR(VLOOKUP(B8,Alunos!$A:$B,2,FALSE),"")</f>
        <v/>
      </c>
      <c r="D8" s="13" t="inlineStr">
        <is>
          <t>Matemática</t>
        </is>
      </c>
      <c r="E8" s="17" t="n">
        <v>7.7</v>
      </c>
      <c r="F8" s="17" t="n">
        <v>7.3</v>
      </c>
      <c r="G8" s="17" t="n">
        <v>7.5</v>
      </c>
      <c r="H8" s="17" t="n">
        <v>7.5</v>
      </c>
      <c r="I8" s="17">
        <f>AVERAGE(E8:H8)</f>
        <v/>
      </c>
      <c r="J8" s="13">
        <f>IF(I8&gt;=7,"Aprovado",IF(I8&gt;=5,"Recuperação","Reprovado"))</f>
        <v/>
      </c>
      <c r="K8" s="14" t="inlineStr">
        <is>
          <t>Prof. Eduardo Nunes</t>
        </is>
      </c>
      <c r="L8" s="30" t="inlineStr">
        <is>
          <t>20/06/2026</t>
        </is>
      </c>
    </row>
    <row r="9">
      <c r="A9" s="4" t="n">
        <v>7</v>
      </c>
      <c r="B9" s="4" t="n">
        <v>1007</v>
      </c>
      <c r="C9" s="7">
        <f>IFERROR(VLOOKUP(B9,Alunos!$A:$B,2,FALSE),"")</f>
        <v/>
      </c>
      <c r="D9" s="4" t="inlineStr">
        <is>
          <t>Matemática</t>
        </is>
      </c>
      <c r="E9" s="10" t="n">
        <v>3.7</v>
      </c>
      <c r="F9" s="10" t="n">
        <v>3.3</v>
      </c>
      <c r="G9" s="10" t="n">
        <v>3.5</v>
      </c>
      <c r="H9" s="10" t="n">
        <v>3.5</v>
      </c>
      <c r="I9" s="10">
        <f>AVERAGE(E9:H9)</f>
        <v/>
      </c>
      <c r="J9" s="4">
        <f>IF(I9&gt;=7,"Aprovado",IF(I9&gt;=5,"Recuperação","Reprovado"))</f>
        <v/>
      </c>
      <c r="K9" s="7" t="inlineStr">
        <is>
          <t>Prof. Eduardo Nunes</t>
        </is>
      </c>
      <c r="L9" s="27" t="inlineStr">
        <is>
          <t>20/06/2026</t>
        </is>
      </c>
    </row>
    <row r="10">
      <c r="A10" s="13" t="n">
        <v>8</v>
      </c>
      <c r="B10" s="13" t="n">
        <v>1008</v>
      </c>
      <c r="C10" s="14">
        <f>IFERROR(VLOOKUP(B10,Alunos!$A:$B,2,FALSE),"")</f>
        <v/>
      </c>
      <c r="D10" s="13" t="inlineStr">
        <is>
          <t>Matemática</t>
        </is>
      </c>
      <c r="E10" s="17" t="n">
        <v>9.4</v>
      </c>
      <c r="F10" s="17" t="n">
        <v>9</v>
      </c>
      <c r="G10" s="17" t="n">
        <v>9.199999999999999</v>
      </c>
      <c r="H10" s="17" t="n">
        <v>9.199999999999999</v>
      </c>
      <c r="I10" s="17">
        <f>AVERAGE(E10:H10)</f>
        <v/>
      </c>
      <c r="J10" s="13">
        <f>IF(I10&gt;=7,"Aprovado",IF(I10&gt;=5,"Recuperação","Reprovado"))</f>
        <v/>
      </c>
      <c r="K10" s="14" t="inlineStr">
        <is>
          <t>Prof. Eduardo Nunes</t>
        </is>
      </c>
      <c r="L10" s="30" t="inlineStr">
        <is>
          <t>20/06/2026</t>
        </is>
      </c>
    </row>
    <row r="11">
      <c r="A11" s="4" t="n">
        <v>9</v>
      </c>
      <c r="B11" s="4" t="n">
        <v>1009</v>
      </c>
      <c r="C11" s="7">
        <f>IFERROR(VLOOKUP(B11,Alunos!$A:$B,2,FALSE),"")</f>
        <v/>
      </c>
      <c r="D11" s="4" t="inlineStr">
        <is>
          <t>Matemática</t>
        </is>
      </c>
      <c r="E11" s="10" t="n">
        <v>6.5</v>
      </c>
      <c r="F11" s="10" t="n">
        <v>6.1</v>
      </c>
      <c r="G11" s="10" t="n">
        <v>6.3</v>
      </c>
      <c r="H11" s="10" t="n">
        <v>6.3</v>
      </c>
      <c r="I11" s="10">
        <f>AVERAGE(E11:H11)</f>
        <v/>
      </c>
      <c r="J11" s="4">
        <f>IF(I11&gt;=7,"Aprovado",IF(I11&gt;=5,"Recuperação","Reprovado"))</f>
        <v/>
      </c>
      <c r="K11" s="7" t="inlineStr">
        <is>
          <t>Prof. Eduardo Nunes</t>
        </is>
      </c>
      <c r="L11" s="27" t="inlineStr">
        <is>
          <t>20/06/2026</t>
        </is>
      </c>
    </row>
    <row r="12">
      <c r="A12" s="13" t="n">
        <v>10</v>
      </c>
      <c r="B12" s="13" t="n">
        <v>1010</v>
      </c>
      <c r="C12" s="14">
        <f>IFERROR(VLOOKUP(B12,Alunos!$A:$B,2,FALSE),"")</f>
        <v/>
      </c>
      <c r="D12" s="13" t="inlineStr">
        <is>
          <t>Matemática</t>
        </is>
      </c>
      <c r="E12" s="17" t="n">
        <v>5</v>
      </c>
      <c r="F12" s="17" t="n">
        <v>4.6</v>
      </c>
      <c r="G12" s="17" t="n">
        <v>4.8</v>
      </c>
      <c r="H12" s="17" t="n">
        <v>4.8</v>
      </c>
      <c r="I12" s="17">
        <f>AVERAGE(E12:H12)</f>
        <v/>
      </c>
      <c r="J12" s="13">
        <f>IF(I12&gt;=7,"Aprovado",IF(I12&gt;=5,"Recuperação","Reprovado"))</f>
        <v/>
      </c>
      <c r="K12" s="14" t="inlineStr">
        <is>
          <t>Prof. Eduardo Nunes</t>
        </is>
      </c>
      <c r="L12" s="30" t="inlineStr">
        <is>
          <t>20/06/2026</t>
        </is>
      </c>
    </row>
    <row r="13">
      <c r="A13" s="4" t="n">
        <v>11</v>
      </c>
      <c r="B13" s="4" t="n">
        <v>1001</v>
      </c>
      <c r="C13" s="7">
        <f>IFERROR(VLOOKUP(B13,Alunos!$A:$B,2,FALSE),"")</f>
        <v/>
      </c>
      <c r="D13" s="4" t="inlineStr">
        <is>
          <t>Português</t>
        </is>
      </c>
      <c r="E13" s="10" t="n">
        <v>7.9</v>
      </c>
      <c r="F13" s="10" t="n">
        <v>7.5</v>
      </c>
      <c r="G13" s="10" t="n">
        <v>7.7</v>
      </c>
      <c r="H13" s="10" t="n">
        <v>7.7</v>
      </c>
      <c r="I13" s="10">
        <f>AVERAGE(E13:H13)</f>
        <v/>
      </c>
      <c r="J13" s="4">
        <f>IF(I13&gt;=7,"Aprovado",IF(I13&gt;=5,"Recuperação","Reprovado"))</f>
        <v/>
      </c>
      <c r="K13" s="7" t="inlineStr">
        <is>
          <t>Profa. Beatriz Rocha</t>
        </is>
      </c>
      <c r="L13" s="27" t="inlineStr">
        <is>
          <t>20/06/2026</t>
        </is>
      </c>
    </row>
    <row r="14">
      <c r="A14" s="13" t="n">
        <v>12</v>
      </c>
      <c r="B14" s="13" t="n">
        <v>1002</v>
      </c>
      <c r="C14" s="14">
        <f>IFERROR(VLOOKUP(B14,Alunos!$A:$B,2,FALSE),"")</f>
        <v/>
      </c>
      <c r="D14" s="13" t="inlineStr">
        <is>
          <t>Português</t>
        </is>
      </c>
      <c r="E14" s="17" t="n">
        <v>5.9</v>
      </c>
      <c r="F14" s="17" t="n">
        <v>5.5</v>
      </c>
      <c r="G14" s="17" t="n">
        <v>5.7</v>
      </c>
      <c r="H14" s="17" t="n">
        <v>5.7</v>
      </c>
      <c r="I14" s="17">
        <f>AVERAGE(E14:H14)</f>
        <v/>
      </c>
      <c r="J14" s="13">
        <f>IF(I14&gt;=7,"Aprovado",IF(I14&gt;=5,"Recuperação","Reprovado"))</f>
        <v/>
      </c>
      <c r="K14" s="14" t="inlineStr">
        <is>
          <t>Profa. Beatriz Rocha</t>
        </is>
      </c>
      <c r="L14" s="30" t="inlineStr">
        <is>
          <t>20/06/2026</t>
        </is>
      </c>
    </row>
    <row r="15">
      <c r="A15" s="4" t="n">
        <v>13</v>
      </c>
      <c r="B15" s="4" t="n">
        <v>1003</v>
      </c>
      <c r="C15" s="7">
        <f>IFERROR(VLOOKUP(B15,Alunos!$A:$B,2,FALSE),"")</f>
        <v/>
      </c>
      <c r="D15" s="4" t="inlineStr">
        <is>
          <t>Português</t>
        </is>
      </c>
      <c r="E15" s="10" t="n">
        <v>3.9</v>
      </c>
      <c r="F15" s="10" t="n">
        <v>3.5</v>
      </c>
      <c r="G15" s="10" t="n">
        <v>3.7</v>
      </c>
      <c r="H15" s="10" t="n">
        <v>3.7</v>
      </c>
      <c r="I15" s="10">
        <f>AVERAGE(E15:H15)</f>
        <v/>
      </c>
      <c r="J15" s="4">
        <f>IF(I15&gt;=7,"Aprovado",IF(I15&gt;=5,"Recuperação","Reprovado"))</f>
        <v/>
      </c>
      <c r="K15" s="7" t="inlineStr">
        <is>
          <t>Profa. Beatriz Rocha</t>
        </is>
      </c>
      <c r="L15" s="27" t="inlineStr">
        <is>
          <t>20/06/2026</t>
        </is>
      </c>
    </row>
    <row r="16">
      <c r="A16" s="13" t="n">
        <v>14</v>
      </c>
      <c r="B16" s="13" t="n">
        <v>1004</v>
      </c>
      <c r="C16" s="14">
        <f>IFERROR(VLOOKUP(B16,Alunos!$A:$B,2,FALSE),"")</f>
        <v/>
      </c>
      <c r="D16" s="13" t="inlineStr">
        <is>
          <t>Português</t>
        </is>
      </c>
      <c r="E16" s="17" t="n">
        <v>8.9</v>
      </c>
      <c r="F16" s="17" t="n">
        <v>8.5</v>
      </c>
      <c r="G16" s="17" t="n">
        <v>8.699999999999999</v>
      </c>
      <c r="H16" s="17" t="n">
        <v>8.699999999999999</v>
      </c>
      <c r="I16" s="17">
        <f>AVERAGE(E16:H16)</f>
        <v/>
      </c>
      <c r="J16" s="13">
        <f>IF(I16&gt;=7,"Aprovado",IF(I16&gt;=5,"Recuperação","Reprovado"))</f>
        <v/>
      </c>
      <c r="K16" s="14" t="inlineStr">
        <is>
          <t>Profa. Beatriz Rocha</t>
        </is>
      </c>
      <c r="L16" s="30" t="inlineStr">
        <is>
          <t>20/06/2026</t>
        </is>
      </c>
    </row>
    <row r="17">
      <c r="A17" s="4" t="n">
        <v>15</v>
      </c>
      <c r="B17" s="4" t="n">
        <v>1005</v>
      </c>
      <c r="C17" s="7">
        <f>IFERROR(VLOOKUP(B17,Alunos!$A:$B,2,FALSE),"")</f>
        <v/>
      </c>
      <c r="D17" s="4" t="inlineStr">
        <is>
          <t>Português</t>
        </is>
      </c>
      <c r="E17" s="10" t="n">
        <v>5.4</v>
      </c>
      <c r="F17" s="10" t="n">
        <v>5</v>
      </c>
      <c r="G17" s="10" t="n">
        <v>5.2</v>
      </c>
      <c r="H17" s="10" t="n">
        <v>5.2</v>
      </c>
      <c r="I17" s="10">
        <f>AVERAGE(E17:H17)</f>
        <v/>
      </c>
      <c r="J17" s="4">
        <f>IF(I17&gt;=7,"Aprovado",IF(I17&gt;=5,"Recuperação","Reprovado"))</f>
        <v/>
      </c>
      <c r="K17" s="7" t="inlineStr">
        <is>
          <t>Profa. Beatriz Rocha</t>
        </is>
      </c>
      <c r="L17" s="27" t="inlineStr">
        <is>
          <t>20/06/2026</t>
        </is>
      </c>
    </row>
    <row r="18">
      <c r="A18" s="13" t="n">
        <v>16</v>
      </c>
      <c r="B18" s="13" t="n">
        <v>1006</v>
      </c>
      <c r="C18" s="14">
        <f>IFERROR(VLOOKUP(B18,Alunos!$A:$B,2,FALSE),"")</f>
        <v/>
      </c>
      <c r="D18" s="13" t="inlineStr">
        <is>
          <t>Português</t>
        </is>
      </c>
      <c r="E18" s="17" t="n">
        <v>7.4</v>
      </c>
      <c r="F18" s="17" t="n">
        <v>7</v>
      </c>
      <c r="G18" s="17" t="n">
        <v>7.2</v>
      </c>
      <c r="H18" s="17" t="n">
        <v>7.2</v>
      </c>
      <c r="I18" s="17">
        <f>AVERAGE(E18:H18)</f>
        <v/>
      </c>
      <c r="J18" s="13">
        <f>IF(I18&gt;=7,"Aprovado",IF(I18&gt;=5,"Recuperação","Reprovado"))</f>
        <v/>
      </c>
      <c r="K18" s="14" t="inlineStr">
        <is>
          <t>Profa. Beatriz Rocha</t>
        </is>
      </c>
      <c r="L18" s="30" t="inlineStr">
        <is>
          <t>20/06/2026</t>
        </is>
      </c>
    </row>
    <row r="19">
      <c r="A19" s="4" t="n">
        <v>17</v>
      </c>
      <c r="B19" s="4" t="n">
        <v>1007</v>
      </c>
      <c r="C19" s="7">
        <f>IFERROR(VLOOKUP(B19,Alunos!$A:$B,2,FALSE),"")</f>
        <v/>
      </c>
      <c r="D19" s="4" t="inlineStr">
        <is>
          <t>Português</t>
        </is>
      </c>
      <c r="E19" s="10" t="n">
        <v>3.4</v>
      </c>
      <c r="F19" s="10" t="n">
        <v>3</v>
      </c>
      <c r="G19" s="10" t="n">
        <v>3.2</v>
      </c>
      <c r="H19" s="10" t="n">
        <v>3.2</v>
      </c>
      <c r="I19" s="10">
        <f>AVERAGE(E19:H19)</f>
        <v/>
      </c>
      <c r="J19" s="4">
        <f>IF(I19&gt;=7,"Aprovado",IF(I19&gt;=5,"Recuperação","Reprovado"))</f>
        <v/>
      </c>
      <c r="K19" s="7" t="inlineStr">
        <is>
          <t>Profa. Beatriz Rocha</t>
        </is>
      </c>
      <c r="L19" s="27" t="inlineStr">
        <is>
          <t>20/06/2026</t>
        </is>
      </c>
    </row>
    <row r="20">
      <c r="A20" s="13" t="n">
        <v>18</v>
      </c>
      <c r="B20" s="13" t="n">
        <v>1008</v>
      </c>
      <c r="C20" s="14">
        <f>IFERROR(VLOOKUP(B20,Alunos!$A:$B,2,FALSE),"")</f>
        <v/>
      </c>
      <c r="D20" s="13" t="inlineStr">
        <is>
          <t>Português</t>
        </is>
      </c>
      <c r="E20" s="17" t="n">
        <v>9.1</v>
      </c>
      <c r="F20" s="17" t="n">
        <v>8.699999999999999</v>
      </c>
      <c r="G20" s="17" t="n">
        <v>8.9</v>
      </c>
      <c r="H20" s="17" t="n">
        <v>8.9</v>
      </c>
      <c r="I20" s="17">
        <f>AVERAGE(E20:H20)</f>
        <v/>
      </c>
      <c r="J20" s="13">
        <f>IF(I20&gt;=7,"Aprovado",IF(I20&gt;=5,"Recuperação","Reprovado"))</f>
        <v/>
      </c>
      <c r="K20" s="14" t="inlineStr">
        <is>
          <t>Profa. Beatriz Rocha</t>
        </is>
      </c>
      <c r="L20" s="30" t="inlineStr">
        <is>
          <t>20/06/2026</t>
        </is>
      </c>
    </row>
    <row r="21">
      <c r="A21" s="4" t="n">
        <v>19</v>
      </c>
      <c r="B21" s="4" t="n">
        <v>1009</v>
      </c>
      <c r="C21" s="7">
        <f>IFERROR(VLOOKUP(B21,Alunos!$A:$B,2,FALSE),"")</f>
        <v/>
      </c>
      <c r="D21" s="4" t="inlineStr">
        <is>
          <t>Português</t>
        </is>
      </c>
      <c r="E21" s="10" t="n">
        <v>6.2</v>
      </c>
      <c r="F21" s="10" t="n">
        <v>5.8</v>
      </c>
      <c r="G21" s="10" t="n">
        <v>6</v>
      </c>
      <c r="H21" s="10" t="n">
        <v>6</v>
      </c>
      <c r="I21" s="10">
        <f>AVERAGE(E21:H21)</f>
        <v/>
      </c>
      <c r="J21" s="4">
        <f>IF(I21&gt;=7,"Aprovado",IF(I21&gt;=5,"Recuperação","Reprovado"))</f>
        <v/>
      </c>
      <c r="K21" s="7" t="inlineStr">
        <is>
          <t>Profa. Beatriz Rocha</t>
        </is>
      </c>
      <c r="L21" s="27" t="inlineStr">
        <is>
          <t>20/06/2026</t>
        </is>
      </c>
    </row>
    <row r="22">
      <c r="A22" s="13" t="n">
        <v>20</v>
      </c>
      <c r="B22" s="13" t="n">
        <v>1010</v>
      </c>
      <c r="C22" s="14">
        <f>IFERROR(VLOOKUP(B22,Alunos!$A:$B,2,FALSE),"")</f>
        <v/>
      </c>
      <c r="D22" s="13" t="inlineStr">
        <is>
          <t>Português</t>
        </is>
      </c>
      <c r="E22" s="17" t="n">
        <v>4.7</v>
      </c>
      <c r="F22" s="17" t="n">
        <v>4.3</v>
      </c>
      <c r="G22" s="17" t="n">
        <v>4.5</v>
      </c>
      <c r="H22" s="17" t="n">
        <v>4.5</v>
      </c>
      <c r="I22" s="17">
        <f>AVERAGE(E22:H22)</f>
        <v/>
      </c>
      <c r="J22" s="13">
        <f>IF(I22&gt;=7,"Aprovado",IF(I22&gt;=5,"Recuperação","Reprovado"))</f>
        <v/>
      </c>
      <c r="K22" s="14" t="inlineStr">
        <is>
          <t>Profa. Beatriz Rocha</t>
        </is>
      </c>
      <c r="L22" s="30" t="inlineStr">
        <is>
          <t>20/06/2026</t>
        </is>
      </c>
    </row>
    <row r="23">
      <c r="A23" s="4" t="n">
        <v>21</v>
      </c>
      <c r="B23" s="4" t="n">
        <v>1001</v>
      </c>
      <c r="C23" s="7">
        <f>IFERROR(VLOOKUP(B23,Alunos!$A:$B,2,FALSE),"")</f>
        <v/>
      </c>
      <c r="D23" s="4" t="inlineStr">
        <is>
          <t>Ciências</t>
        </is>
      </c>
      <c r="E23" s="10" t="n">
        <v>8.4</v>
      </c>
      <c r="F23" s="10" t="n">
        <v>8</v>
      </c>
      <c r="G23" s="10" t="n">
        <v>8.199999999999999</v>
      </c>
      <c r="H23" s="10" t="n">
        <v>8.199999999999999</v>
      </c>
      <c r="I23" s="10">
        <f>AVERAGE(E23:H23)</f>
        <v/>
      </c>
      <c r="J23" s="4">
        <f>IF(I23&gt;=7,"Aprovado",IF(I23&gt;=5,"Recuperação","Reprovado"))</f>
        <v/>
      </c>
      <c r="K23" s="7" t="inlineStr">
        <is>
          <t>Prof. Marcos Vinícius</t>
        </is>
      </c>
      <c r="L23" s="27" t="inlineStr">
        <is>
          <t>20/06/2026</t>
        </is>
      </c>
    </row>
    <row r="24">
      <c r="A24" s="13" t="n">
        <v>22</v>
      </c>
      <c r="B24" s="13" t="n">
        <v>1002</v>
      </c>
      <c r="C24" s="14">
        <f>IFERROR(VLOOKUP(B24,Alunos!$A:$B,2,FALSE),"")</f>
        <v/>
      </c>
      <c r="D24" s="13" t="inlineStr">
        <is>
          <t>Ciências</t>
        </is>
      </c>
      <c r="E24" s="17" t="n">
        <v>6.4</v>
      </c>
      <c r="F24" s="17" t="n">
        <v>6</v>
      </c>
      <c r="G24" s="17" t="n">
        <v>6.2</v>
      </c>
      <c r="H24" s="17" t="n">
        <v>6.2</v>
      </c>
      <c r="I24" s="17">
        <f>AVERAGE(E24:H24)</f>
        <v/>
      </c>
      <c r="J24" s="13">
        <f>IF(I24&gt;=7,"Aprovado",IF(I24&gt;=5,"Recuperação","Reprovado"))</f>
        <v/>
      </c>
      <c r="K24" s="14" t="inlineStr">
        <is>
          <t>Prof. Marcos Vinícius</t>
        </is>
      </c>
      <c r="L24" s="30" t="inlineStr">
        <is>
          <t>20/06/2026</t>
        </is>
      </c>
    </row>
    <row r="25">
      <c r="A25" s="4" t="n">
        <v>23</v>
      </c>
      <c r="B25" s="4" t="n">
        <v>1003</v>
      </c>
      <c r="C25" s="7">
        <f>IFERROR(VLOOKUP(B25,Alunos!$A:$B,2,FALSE),"")</f>
        <v/>
      </c>
      <c r="D25" s="4" t="inlineStr">
        <is>
          <t>Ciências</t>
        </is>
      </c>
      <c r="E25" s="10" t="n">
        <v>4.4</v>
      </c>
      <c r="F25" s="10" t="n">
        <v>4</v>
      </c>
      <c r="G25" s="10" t="n">
        <v>4.2</v>
      </c>
      <c r="H25" s="10" t="n">
        <v>4.2</v>
      </c>
      <c r="I25" s="10">
        <f>AVERAGE(E25:H25)</f>
        <v/>
      </c>
      <c r="J25" s="4">
        <f>IF(I25&gt;=7,"Aprovado",IF(I25&gt;=5,"Recuperação","Reprovado"))</f>
        <v/>
      </c>
      <c r="K25" s="7" t="inlineStr">
        <is>
          <t>Prof. Marcos Vinícius</t>
        </is>
      </c>
      <c r="L25" s="27" t="inlineStr">
        <is>
          <t>20/06/2026</t>
        </is>
      </c>
    </row>
    <row r="26">
      <c r="A26" s="13" t="n">
        <v>24</v>
      </c>
      <c r="B26" s="13" t="n">
        <v>1004</v>
      </c>
      <c r="C26" s="14">
        <f>IFERROR(VLOOKUP(B26,Alunos!$A:$B,2,FALSE),"")</f>
        <v/>
      </c>
      <c r="D26" s="13" t="inlineStr">
        <is>
          <t>Ciências</t>
        </is>
      </c>
      <c r="E26" s="17" t="n">
        <v>9.4</v>
      </c>
      <c r="F26" s="17" t="n">
        <v>9</v>
      </c>
      <c r="G26" s="17" t="n">
        <v>9.199999999999999</v>
      </c>
      <c r="H26" s="17" t="n">
        <v>9.199999999999999</v>
      </c>
      <c r="I26" s="17">
        <f>AVERAGE(E26:H26)</f>
        <v/>
      </c>
      <c r="J26" s="13">
        <f>IF(I26&gt;=7,"Aprovado",IF(I26&gt;=5,"Recuperação","Reprovado"))</f>
        <v/>
      </c>
      <c r="K26" s="14" t="inlineStr">
        <is>
          <t>Prof. Marcos Vinícius</t>
        </is>
      </c>
      <c r="L26" s="30" t="inlineStr">
        <is>
          <t>20/06/2026</t>
        </is>
      </c>
    </row>
    <row r="27">
      <c r="A27" s="4" t="n">
        <v>25</v>
      </c>
      <c r="B27" s="4" t="n">
        <v>1005</v>
      </c>
      <c r="C27" s="7">
        <f>IFERROR(VLOOKUP(B27,Alunos!$A:$B,2,FALSE),"")</f>
        <v/>
      </c>
      <c r="D27" s="4" t="inlineStr">
        <is>
          <t>Ciências</t>
        </is>
      </c>
      <c r="E27" s="10" t="n">
        <v>5.9</v>
      </c>
      <c r="F27" s="10" t="n">
        <v>5.5</v>
      </c>
      <c r="G27" s="10" t="n">
        <v>5.7</v>
      </c>
      <c r="H27" s="10" t="n">
        <v>5.7</v>
      </c>
      <c r="I27" s="10">
        <f>AVERAGE(E27:H27)</f>
        <v/>
      </c>
      <c r="J27" s="4">
        <f>IF(I27&gt;=7,"Aprovado",IF(I27&gt;=5,"Recuperação","Reprovado"))</f>
        <v/>
      </c>
      <c r="K27" s="7" t="inlineStr">
        <is>
          <t>Prof. Marcos Vinícius</t>
        </is>
      </c>
      <c r="L27" s="27" t="inlineStr">
        <is>
          <t>20/06/2026</t>
        </is>
      </c>
    </row>
    <row r="28">
      <c r="A28" s="13" t="n">
        <v>26</v>
      </c>
      <c r="B28" s="13" t="n">
        <v>1006</v>
      </c>
      <c r="C28" s="14">
        <f>IFERROR(VLOOKUP(B28,Alunos!$A:$B,2,FALSE),"")</f>
        <v/>
      </c>
      <c r="D28" s="13" t="inlineStr">
        <is>
          <t>Ciências</t>
        </is>
      </c>
      <c r="E28" s="17" t="n">
        <v>7.9</v>
      </c>
      <c r="F28" s="17" t="n">
        <v>7.5</v>
      </c>
      <c r="G28" s="17" t="n">
        <v>7.7</v>
      </c>
      <c r="H28" s="17" t="n">
        <v>7.7</v>
      </c>
      <c r="I28" s="17">
        <f>AVERAGE(E28:H28)</f>
        <v/>
      </c>
      <c r="J28" s="13">
        <f>IF(I28&gt;=7,"Aprovado",IF(I28&gt;=5,"Recuperação","Reprovado"))</f>
        <v/>
      </c>
      <c r="K28" s="14" t="inlineStr">
        <is>
          <t>Prof. Marcos Vinícius</t>
        </is>
      </c>
      <c r="L28" s="30" t="inlineStr">
        <is>
          <t>20/06/2026</t>
        </is>
      </c>
    </row>
    <row r="29">
      <c r="A29" s="4" t="n">
        <v>27</v>
      </c>
      <c r="B29" s="4" t="n">
        <v>1007</v>
      </c>
      <c r="C29" s="7">
        <f>IFERROR(VLOOKUP(B29,Alunos!$A:$B,2,FALSE),"")</f>
        <v/>
      </c>
      <c r="D29" s="4" t="inlineStr">
        <is>
          <t>Ciências</t>
        </is>
      </c>
      <c r="E29" s="10" t="n">
        <v>3.9</v>
      </c>
      <c r="F29" s="10" t="n">
        <v>3.5</v>
      </c>
      <c r="G29" s="10" t="n">
        <v>3.7</v>
      </c>
      <c r="H29" s="10" t="n">
        <v>3.7</v>
      </c>
      <c r="I29" s="10">
        <f>AVERAGE(E29:H29)</f>
        <v/>
      </c>
      <c r="J29" s="4">
        <f>IF(I29&gt;=7,"Aprovado",IF(I29&gt;=5,"Recuperação","Reprovado"))</f>
        <v/>
      </c>
      <c r="K29" s="7" t="inlineStr">
        <is>
          <t>Prof. Marcos Vinícius</t>
        </is>
      </c>
      <c r="L29" s="27" t="inlineStr">
        <is>
          <t>20/06/2026</t>
        </is>
      </c>
    </row>
    <row r="30">
      <c r="A30" s="13" t="n">
        <v>28</v>
      </c>
      <c r="B30" s="13" t="n">
        <v>1008</v>
      </c>
      <c r="C30" s="14">
        <f>IFERROR(VLOOKUP(B30,Alunos!$A:$B,2,FALSE),"")</f>
        <v/>
      </c>
      <c r="D30" s="13" t="inlineStr">
        <is>
          <t>Ciências</t>
        </is>
      </c>
      <c r="E30" s="17" t="n">
        <v>9.6</v>
      </c>
      <c r="F30" s="17" t="n">
        <v>9.199999999999999</v>
      </c>
      <c r="G30" s="17" t="n">
        <v>9.4</v>
      </c>
      <c r="H30" s="17" t="n">
        <v>9.4</v>
      </c>
      <c r="I30" s="17">
        <f>AVERAGE(E30:H30)</f>
        <v/>
      </c>
      <c r="J30" s="13">
        <f>IF(I30&gt;=7,"Aprovado",IF(I30&gt;=5,"Recuperação","Reprovado"))</f>
        <v/>
      </c>
      <c r="K30" s="14" t="inlineStr">
        <is>
          <t>Prof. Marcos Vinícius</t>
        </is>
      </c>
      <c r="L30" s="30" t="inlineStr">
        <is>
          <t>20/06/2026</t>
        </is>
      </c>
    </row>
    <row r="31">
      <c r="A31" s="4" t="n">
        <v>29</v>
      </c>
      <c r="B31" s="4" t="n">
        <v>1009</v>
      </c>
      <c r="C31" s="7">
        <f>IFERROR(VLOOKUP(B31,Alunos!$A:$B,2,FALSE),"")</f>
        <v/>
      </c>
      <c r="D31" s="4" t="inlineStr">
        <is>
          <t>Ciências</t>
        </is>
      </c>
      <c r="E31" s="10" t="n">
        <v>6.7</v>
      </c>
      <c r="F31" s="10" t="n">
        <v>6.3</v>
      </c>
      <c r="G31" s="10" t="n">
        <v>6.5</v>
      </c>
      <c r="H31" s="10" t="n">
        <v>6.5</v>
      </c>
      <c r="I31" s="10">
        <f>AVERAGE(E31:H31)</f>
        <v/>
      </c>
      <c r="J31" s="4">
        <f>IF(I31&gt;=7,"Aprovado",IF(I31&gt;=5,"Recuperação","Reprovado"))</f>
        <v/>
      </c>
      <c r="K31" s="7" t="inlineStr">
        <is>
          <t>Prof. Marcos Vinícius</t>
        </is>
      </c>
      <c r="L31" s="27" t="inlineStr">
        <is>
          <t>20/06/2026</t>
        </is>
      </c>
    </row>
    <row r="32">
      <c r="A32" s="13" t="n">
        <v>30</v>
      </c>
      <c r="B32" s="13" t="n">
        <v>1010</v>
      </c>
      <c r="C32" s="14">
        <f>IFERROR(VLOOKUP(B32,Alunos!$A:$B,2,FALSE),"")</f>
        <v/>
      </c>
      <c r="D32" s="13" t="inlineStr">
        <is>
          <t>Ciências</t>
        </is>
      </c>
      <c r="E32" s="17" t="n">
        <v>5.2</v>
      </c>
      <c r="F32" s="17" t="n">
        <v>4.8</v>
      </c>
      <c r="G32" s="17" t="n">
        <v>5</v>
      </c>
      <c r="H32" s="17" t="n">
        <v>5</v>
      </c>
      <c r="I32" s="17">
        <f>AVERAGE(E32:H32)</f>
        <v/>
      </c>
      <c r="J32" s="13">
        <f>IF(I32&gt;=7,"Aprovado",IF(I32&gt;=5,"Recuperação","Reprovado"))</f>
        <v/>
      </c>
      <c r="K32" s="14" t="inlineStr">
        <is>
          <t>Prof. Marcos Vinícius</t>
        </is>
      </c>
      <c r="L32" s="30" t="inlineStr">
        <is>
          <t>20/06/2026</t>
        </is>
      </c>
    </row>
  </sheetData>
  <mergeCells count="1">
    <mergeCell ref="A1:L1"/>
  </mergeCells>
  <conditionalFormatting sqref="E3:E32">
    <cfRule type="cellIs" priority="1" operator="greaterThanOrEqual" dxfId="0">
      <formula>7</formula>
    </cfRule>
    <cfRule type="cellIs" priority="2" operator="between" dxfId="2">
      <formula>5</formula>
      <formula>6.99</formula>
    </cfRule>
    <cfRule type="cellIs" priority="3" operator="lessThan" dxfId="1">
      <formula>5</formula>
    </cfRule>
  </conditionalFormatting>
  <conditionalFormatting sqref="F3:F32">
    <cfRule type="cellIs" priority="4" operator="greaterThanOrEqual" dxfId="0">
      <formula>7</formula>
    </cfRule>
    <cfRule type="cellIs" priority="5" operator="between" dxfId="2">
      <formula>5</formula>
      <formula>6.99</formula>
    </cfRule>
    <cfRule type="cellIs" priority="6" operator="lessThan" dxfId="1">
      <formula>5</formula>
    </cfRule>
  </conditionalFormatting>
  <conditionalFormatting sqref="G3:G32">
    <cfRule type="cellIs" priority="7" operator="greaterThanOrEqual" dxfId="0">
      <formula>7</formula>
    </cfRule>
    <cfRule type="cellIs" priority="8" operator="between" dxfId="2">
      <formula>5</formula>
      <formula>6.99</formula>
    </cfRule>
    <cfRule type="cellIs" priority="9" operator="lessThan" dxfId="1">
      <formula>5</formula>
    </cfRule>
  </conditionalFormatting>
  <conditionalFormatting sqref="H3:H32">
    <cfRule type="cellIs" priority="10" operator="greaterThanOrEqual" dxfId="0">
      <formula>7</formula>
    </cfRule>
    <cfRule type="cellIs" priority="11" operator="between" dxfId="2">
      <formula>5</formula>
      <formula>6.99</formula>
    </cfRule>
    <cfRule type="cellIs" priority="12" operator="lessThan" dxfId="1">
      <formula>5</formula>
    </cfRule>
  </conditionalFormatting>
  <conditionalFormatting sqref="I3:I32">
    <cfRule type="cellIs" priority="13" operator="greaterThanOrEqual" dxfId="0">
      <formula>7</formula>
    </cfRule>
    <cfRule type="cellIs" priority="14" operator="between" dxfId="2">
      <formula>5</formula>
      <formula>6.99</formula>
    </cfRule>
    <cfRule type="cellIs" priority="15" operator="lessThan" dxfId="1">
      <formula>5</formula>
    </cfRule>
  </conditionalFormatting>
  <conditionalFormatting sqref="J3:J32">
    <cfRule type="expression" priority="16" dxfId="0" stopIfTrue="1">
      <formula>J3="Aprovado"</formula>
    </cfRule>
    <cfRule type="expression" priority="17" dxfId="1" stopIfTrue="1">
      <formula>OR(J3="Recuperação",J3="Reprovado")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4" max="4"/>
    <col width="12" customWidth="1" min="5" max="5"/>
    <col width="16" customWidth="1" min="7" max="7"/>
    <col width="10" customWidth="1" min="8" max="8"/>
    <col width="14" customWidth="1" min="10" max="10"/>
    <col width="10" customWidth="1" min="11" max="11"/>
  </cols>
  <sheetData>
    <row r="1">
      <c r="A1" s="1" t="inlineStr">
        <is>
          <t>PAINEL DE CONTROLE ESCOLAR - ANO LETIVO 2026</t>
        </is>
      </c>
    </row>
    <row r="2"/>
    <row r="3">
      <c r="A3" s="20" t="inlineStr">
        <is>
          <t>INDICADORES GERAIS</t>
        </is>
      </c>
      <c r="D3" s="20" t="inlineStr">
        <is>
          <t>MÉDIA POR DISCIPLINA</t>
        </is>
      </c>
      <c r="G3" s="20" t="inlineStr">
        <is>
          <t>DISTRIBUIÇÃO DE SITUAÇÃO</t>
        </is>
      </c>
      <c r="J3" s="20" t="inlineStr">
        <is>
          <t>EVOLUÇÃO DAS MÉDIAS POR BIMESTRE</t>
        </is>
      </c>
    </row>
    <row r="4">
      <c r="A4" s="21" t="inlineStr">
        <is>
          <t>Total de Alunos</t>
        </is>
      </c>
      <c r="B4" s="4">
        <f>COUNTA(Alunos!B3:B12)</f>
        <v/>
      </c>
      <c r="D4" s="22" t="inlineStr">
        <is>
          <t>Disciplina</t>
        </is>
      </c>
      <c r="E4" s="22" t="inlineStr">
        <is>
          <t>Média</t>
        </is>
      </c>
      <c r="G4" s="22" t="inlineStr">
        <is>
          <t>Situação</t>
        </is>
      </c>
      <c r="H4" s="22" t="inlineStr">
        <is>
          <t>Total</t>
        </is>
      </c>
      <c r="J4" s="22" t="inlineStr">
        <is>
          <t>Bimestre</t>
        </is>
      </c>
      <c r="K4" s="22" t="inlineStr">
        <is>
          <t>Média</t>
        </is>
      </c>
    </row>
    <row r="5">
      <c r="A5" s="23" t="inlineStr">
        <is>
          <t>Total de Aprovados</t>
        </is>
      </c>
      <c r="B5" s="13">
        <f>COUNTIF(Alunos!L3:L12,"Aprovado")</f>
        <v/>
      </c>
      <c r="D5" s="7" t="inlineStr">
        <is>
          <t>Matemática</t>
        </is>
      </c>
      <c r="E5" s="10">
        <f>IFERROR(AVERAGEIF(Notas!$D:$D,D5,Notas!$I:$I),0)</f>
        <v/>
      </c>
      <c r="G5" s="7" t="inlineStr">
        <is>
          <t>Aprovado</t>
        </is>
      </c>
      <c r="H5" s="4">
        <f>B5</f>
        <v/>
      </c>
      <c r="J5" s="7" t="inlineStr">
        <is>
          <t>1º Bimestre</t>
        </is>
      </c>
      <c r="K5" s="10">
        <f>IFERROR(AVERAGE(Notas!E3:E32),0)</f>
        <v/>
      </c>
    </row>
    <row r="6">
      <c r="A6" s="21" t="inlineStr">
        <is>
          <t>Total em Recuperação</t>
        </is>
      </c>
      <c r="B6" s="4">
        <f>COUNTIF(Alunos!L3:L12,"Recuperação")</f>
        <v/>
      </c>
      <c r="D6" s="14" t="inlineStr">
        <is>
          <t>Português</t>
        </is>
      </c>
      <c r="E6" s="17">
        <f>IFERROR(AVERAGEIF(Notas!$D:$D,D6,Notas!$I:$I),0)</f>
        <v/>
      </c>
      <c r="G6" s="14" t="inlineStr">
        <is>
          <t>Recuperação</t>
        </is>
      </c>
      <c r="H6" s="13">
        <f>B6</f>
        <v/>
      </c>
      <c r="J6" s="14" t="inlineStr">
        <is>
          <t>2º Bimestre</t>
        </is>
      </c>
      <c r="K6" s="17">
        <f>IFERROR(AVERAGE(Notas!F3:F32),0)</f>
        <v/>
      </c>
    </row>
    <row r="7">
      <c r="A7" s="23" t="inlineStr">
        <is>
          <t>Total Reprovados</t>
        </is>
      </c>
      <c r="B7" s="13">
        <f>COUNTIF(Alunos!L3:L12,"Reprovado")</f>
        <v/>
      </c>
      <c r="D7" s="7" t="inlineStr">
        <is>
          <t>Ciências</t>
        </is>
      </c>
      <c r="E7" s="10">
        <f>IFERROR(AVERAGEIF(Notas!$D:$D,D7,Notas!$I:$I),0)</f>
        <v/>
      </c>
      <c r="G7" s="7" t="inlineStr">
        <is>
          <t>Reprovado</t>
        </is>
      </c>
      <c r="H7" s="4">
        <f>B7</f>
        <v/>
      </c>
      <c r="J7" s="7" t="inlineStr">
        <is>
          <t>3º Bimestre</t>
        </is>
      </c>
      <c r="K7" s="10">
        <f>IFERROR(AVERAGE(Notas!G3:G32),0)</f>
        <v/>
      </c>
    </row>
    <row r="8">
      <c r="A8" s="21" t="inlineStr">
        <is>
          <t>% de Aprovados</t>
        </is>
      </c>
      <c r="B8" s="24">
        <f>IFERROR(B5/B4,0)</f>
        <v/>
      </c>
      <c r="J8" s="14" t="inlineStr">
        <is>
          <t>4º Bimestre</t>
        </is>
      </c>
      <c r="K8" s="17">
        <f>IFERROR(AVERAGE(Notas!H3:H32),0)</f>
        <v/>
      </c>
    </row>
    <row r="9">
      <c r="A9" s="23" t="inlineStr">
        <is>
          <t>Média Geral das Notas</t>
        </is>
      </c>
      <c r="B9" s="17">
        <f>IFERROR(AVERAGE(Notas!I3:I32),0)</f>
        <v/>
      </c>
    </row>
    <row r="10">
      <c r="A10" s="21" t="inlineStr">
        <is>
          <t>Total de Faltas</t>
        </is>
      </c>
      <c r="B10" s="4">
        <f>SUM(Alunos!N3:N12)</f>
        <v/>
      </c>
    </row>
    <row r="11">
      <c r="A11" s="23" t="inlineStr">
        <is>
          <t>Média de Faltas por Aluno</t>
        </is>
      </c>
      <c r="B11" s="17">
        <f>IFERROR(B10/B4,0)</f>
        <v/>
      </c>
    </row>
    <row r="12">
      <c r="A12" s="21" t="inlineStr">
        <is>
          <t>Dias Letivos no Ano</t>
        </is>
      </c>
      <c r="B12" s="6" t="n">
        <v>200</v>
      </c>
    </row>
    <row r="13">
      <c r="A13" s="23" t="inlineStr">
        <is>
          <t>Taxa de Frequência Média</t>
        </is>
      </c>
      <c r="B13" s="25">
        <f>IFERROR((B11-B10)/B11,0)</f>
        <v/>
      </c>
    </row>
  </sheetData>
  <mergeCells count="5">
    <mergeCell ref="A1:L1"/>
    <mergeCell ref="A3:B3"/>
    <mergeCell ref="D3:E3"/>
    <mergeCell ref="G3:H3"/>
    <mergeCell ref="J3:K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45" customWidth="1" min="1" max="1"/>
    <col width="45" customWidth="1" min="2" max="2"/>
  </cols>
  <sheetData>
    <row r="1">
      <c r="A1" s="1" t="inlineStr">
        <is>
          <t>INSTRUÇÕES DE USO - CONTROLE ESCOLAR</t>
        </is>
      </c>
    </row>
    <row r="2"/>
    <row r="3">
      <c r="A3" s="18" t="inlineStr">
        <is>
          <t>Aba Alunos</t>
        </is>
      </c>
    </row>
    <row r="4" ht="55" customHeight="1">
      <c r="A4" s="26" t="inlineStr">
        <is>
          <t>Cadastro básico de cada aluno: dados pessoais, escola, responsável, telefone e situação. As colunas com fundo amarelo claro (Nome, Turma, Responsável, Telefone, Observações) podem ser editadas livremente. A Mensalidade é calculada automaticamente por VLOOKUP a partir da Série. A Média Final busca automaticamente a média das disciplinas lançadas na aba Notas.</t>
        </is>
      </c>
    </row>
    <row r="5"/>
    <row r="6">
      <c r="A6" s="18" t="inlineStr">
        <is>
          <t>Aba Notas</t>
        </is>
      </c>
    </row>
    <row r="7" ht="55" customHeight="1">
      <c r="A7" s="26" t="inlineStr">
        <is>
          <t>Registre aqui as notas dos 4 bimestres para cada aluno e disciplina. A Média e a Situação são calculadas automaticamente. Preencha uma linha por aluno/disciplina. As colunas de notas possuem cores automáticas: verde (nota maior ou igual a 7), amarelo (nota entre 5 e 6,9) e vermelho (nota menor que 5).</t>
        </is>
      </c>
    </row>
    <row r="8"/>
    <row r="9">
      <c r="A9" s="18" t="inlineStr">
        <is>
          <t>O que pode ser editado</t>
        </is>
      </c>
    </row>
    <row r="10" ht="55" customHeight="1">
      <c r="A10" s="26" t="inlineStr">
        <is>
          <t>Somente as células com fundo amarelo claro devem ser alteradas manualmente (nomes, turmas, responsáveis, telefones, observações e as notas dos bimestres). As demais células contêm fórmulas e não devem ser sobrescritas.</t>
        </is>
      </c>
    </row>
    <row r="11"/>
    <row r="12">
      <c r="A12" s="18" t="inlineStr">
        <is>
          <t>Significado das cores</t>
        </is>
      </c>
    </row>
    <row r="13" ht="55" customHeight="1">
      <c r="A13" s="26" t="inlineStr">
        <is>
          <t>Verde: aprovado ou nota alta. Amarelo: recuperação ou nota intermediária. Vermelho: reprovado ou nota baixa. Essas cores aparecem automaticamente pela formatação condicional.</t>
        </is>
      </c>
    </row>
    <row r="14"/>
    <row r="15">
      <c r="A15" s="18" t="inlineStr">
        <is>
          <t>Como interpretar o Dashboard</t>
        </is>
      </c>
    </row>
    <row r="16" ht="55" customHeight="1">
      <c r="A16" s="26" t="inlineStr">
        <is>
          <t>A aba Resumo mostra os indicadores gerais (total de alunos, aprovados, recuperação, reprovados, média geral e faltas) e três gráficos: pizza com a distribuição de situação, colunas com a média por disciplina e linha com a evolução das médias ao longo dos bimestres.</t>
        </is>
      </c>
    </row>
    <row r="17"/>
    <row r="18">
      <c r="A18" s="18" t="inlineStr">
        <is>
          <t>Atenção</t>
        </is>
      </c>
    </row>
    <row r="19" ht="55" customHeight="1">
      <c r="A19" s="26" t="inlineStr">
        <is>
          <t>Sempre que novas notas forem lançadas na aba Notas, todos os indicadores da aba Resumo e a Situação dos alunos na aba Alunos são recalculados automaticamente. Não é necessário nenhum passo manual adicional.</t>
        </is>
      </c>
    </row>
  </sheetData>
  <mergeCells count="13">
    <mergeCell ref="A1:B1"/>
    <mergeCell ref="A3:B3"/>
    <mergeCell ref="A4:B4"/>
    <mergeCell ref="A6:B6"/>
    <mergeCell ref="A7:B7"/>
    <mergeCell ref="A9:B9"/>
    <mergeCell ref="A10:B10"/>
    <mergeCell ref="A12:B12"/>
    <mergeCell ref="A13:B13"/>
    <mergeCell ref="A15:B15"/>
    <mergeCell ref="A16:B16"/>
    <mergeCell ref="A18:B18"/>
    <mergeCell ref="A19:B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2026-07-14T02:20:32Z</dcterms:created>
  <dcterms:modified xmlns:dcterms="http://purl.org/dc/terms/" xmlns:xsi="http://www.w3.org/2001/XMLSchema-instance" xsi:type="dcterms:W3CDTF">2026-07-14T02:20:32Z</dcterms:modified>
</cp:coreProperties>
</file>