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mandas" sheetId="1" state="visible" r:id="rId1"/>
    <sheet xmlns:r="http://schemas.openxmlformats.org/officeDocument/2006/relationships" name="Painel" sheetId="2" state="visible" r:id="rId2"/>
    <sheet xmlns:r="http://schemas.openxmlformats.org/officeDocument/2006/relationships" name="Listas_Instruções" sheetId="3" state="visible" r:id="rId3"/>
  </sheets>
  <definedNames>
    <definedName name="_xlnm._FilterDatabase" localSheetId="0" hidden="1">'Demandas'!$A$1:$T$101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AAAA"/>
    <numFmt numFmtId="165" formatCode="&quot;R$&quot; #.##0,00"/>
    <numFmt numFmtId="166" formatCode="DD/MM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1F2937"/>
      <sz val="10"/>
    </font>
  </fonts>
  <fills count="10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C8102E"/>
      </patternFill>
    </fill>
    <fill>
      <patternFill patternType="solid">
        <fgColor rgb="001D4ED8"/>
      </patternFill>
    </fill>
    <fill>
      <patternFill patternType="solid">
        <fgColor rgb="00D1FAE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/>
    </xf>
    <xf numFmtId="9" fontId="2" fillId="5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0" fontId="3" fillId="8" borderId="0" applyAlignment="1" pivotButton="0" quotePrefix="0" xfId="0">
      <alignment horizontal="center" vertical="center"/>
    </xf>
    <xf numFmtId="0" fontId="1" fillId="7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4" fillId="9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9" fontId="4" fillId="9" borderId="1" applyAlignment="1" pivotButton="0" quotePrefix="0" xfId="0">
      <alignment horizontal="center" vertical="center"/>
    </xf>
    <xf numFmtId="165" fontId="4" fillId="9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9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9" fontId="2" fillId="6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center" vertical="center"/>
    </xf>
    <xf numFmtId="0" fontId="1" fillId="7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6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1F2937"/>
        <sz val="10"/>
      </font>
      <fill>
        <patternFill patternType="solid">
          <fgColor rgb="00FEF3C7"/>
        </patternFill>
      </fill>
    </dxf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por status</a:t>
            </a:r>
          </a:p>
        </rich>
      </tx>
    </title>
    <plotArea>
      <doughnutChart>
        <varyColors val="1"/>
        <ser>
          <idx val="0"/>
          <order val="0"/>
          <tx>
            <strRef>
              <f>'Painel'!E3</f>
            </strRef>
          </tx>
          <spPr>
            <a:ln xmlns:a="http://schemas.openxmlformats.org/drawingml/2006/main">
              <a:prstDash val="solid"/>
            </a:ln>
          </spPr>
          <cat>
            <numRef>
              <f>'Painel'!$D$4:$D$9</f>
            </numRef>
          </cat>
          <val>
            <numRef>
              <f>'Painel'!$E$4:$E$9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Demandas por prioridade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'Painel'!H3</f>
            </strRef>
          </tx>
          <spPr>
            <a:ln xmlns:a="http://schemas.openxmlformats.org/drawingml/2006/main">
              <a:prstDash val="solid"/>
            </a:ln>
          </spPr>
          <cat>
            <numRef>
              <f>'Painel'!$G$4:$G$7</f>
            </numRef>
          </cat>
          <val>
            <numRef>
              <f>'Painel'!$H$4:$H$7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Prioridade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Custo estimado versus real por categoria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'Painel'!E13</f>
            </strRef>
          </tx>
          <spPr>
            <a:ln xmlns:a="http://schemas.openxmlformats.org/drawingml/2006/main">
              <a:prstDash val="solid"/>
            </a:ln>
          </spPr>
          <cat>
            <numRef>
              <f>'Painel'!$D$14:$D$19</f>
            </numRef>
          </cat>
          <val>
            <numRef>
              <f>'Painel'!$E$14:$E$19</f>
            </numRef>
          </val>
        </ser>
        <ser>
          <idx val="1"/>
          <order val="1"/>
          <tx>
            <strRef>
              <f>'Painel'!F13</f>
            </strRef>
          </tx>
          <spPr>
            <a:ln xmlns:a="http://schemas.openxmlformats.org/drawingml/2006/main">
              <a:prstDash val="solid"/>
            </a:ln>
          </spPr>
          <cat>
            <numRef>
              <f>'Painel'!$D$14:$D$19</f>
            </numRef>
          </cat>
          <val>
            <numRef>
              <f>'Painel'!$F$14:$F$19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em R$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9</col>
      <colOff>0</colOff>
      <row>1</row>
      <rowOff>0</rowOff>
    </from>
    <ext cx="36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17</row>
      <rowOff>0</rowOff>
    </from>
    <ext cx="360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23</row>
      <rowOff>0</rowOff>
    </from>
    <ext cx="648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D4ED8"/>
    <outlinePr summaryBelow="1" summaryRight="1"/>
    <pageSetUpPr/>
  </sheetPr>
  <dimension ref="A1:T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20" customWidth="1" min="3" max="3"/>
    <col width="18" customWidth="1" min="4" max="4"/>
    <col width="18" customWidth="1" min="5" max="5"/>
    <col width="38" customWidth="1" min="6" max="6"/>
    <col width="18" customWidth="1" min="7" max="7"/>
    <col width="14" customWidth="1" min="8" max="8"/>
    <col width="20" customWidth="1" min="9" max="9"/>
    <col width="20" customWidth="1" min="10" max="10"/>
    <col width="15" customWidth="1" min="11" max="11"/>
    <col width="18" customWidth="1" min="12" max="12"/>
    <col width="16" customWidth="1" min="13" max="13"/>
    <col width="18" customWidth="1" min="14" max="14"/>
    <col width="20" customWidth="1" min="15" max="15"/>
    <col width="22" customWidth="1" min="16" max="16"/>
    <col width="20" customWidth="1" min="17" max="17"/>
    <col width="17" customWidth="1" min="18" max="18"/>
    <col width="20" customWidth="1" min="19" max="19"/>
    <col width="32" customWidth="1" min="20" max="20"/>
  </cols>
  <sheetData>
    <row r="1" ht="34" customHeight="1">
      <c r="A1" s="1" t="inlineStr">
        <is>
          <t>ID da Demanda</t>
        </is>
      </c>
      <c r="B1" s="1" t="inlineStr">
        <is>
          <t>Data de Abertura</t>
        </is>
      </c>
      <c r="C1" s="1" t="inlineStr">
        <is>
          <t>Solicitante</t>
        </is>
      </c>
      <c r="D1" s="1" t="inlineStr">
        <is>
          <t>Cidade</t>
        </is>
      </c>
      <c r="E1" s="1" t="inlineStr">
        <is>
          <t>Área</t>
        </is>
      </c>
      <c r="F1" s="1" t="inlineStr">
        <is>
          <t>Descrição da Demanda</t>
        </is>
      </c>
      <c r="G1" s="1" t="inlineStr">
        <is>
          <t>Categoria</t>
        </is>
      </c>
      <c r="H1" s="1" t="inlineStr">
        <is>
          <t>Prioridade</t>
        </is>
      </c>
      <c r="I1" s="1" t="inlineStr">
        <is>
          <t>Responsável</t>
        </is>
      </c>
      <c r="J1" s="1" t="inlineStr">
        <is>
          <t>Status</t>
        </is>
      </c>
      <c r="K1" s="1" t="inlineStr">
        <is>
          <t>Prazo</t>
        </is>
      </c>
      <c r="L1" s="1" t="inlineStr">
        <is>
          <t>Data de Conclusão</t>
        </is>
      </c>
      <c r="M1" s="1" t="inlineStr">
        <is>
          <t>Dias em Aberto</t>
        </is>
      </c>
      <c r="N1" s="1" t="inlineStr">
        <is>
          <t>Dias para o Prazo</t>
        </is>
      </c>
      <c r="O1" s="1" t="inlineStr">
        <is>
          <t>Situação do Prazo</t>
        </is>
      </c>
      <c r="P1" s="1" t="inlineStr">
        <is>
          <t>Percentual de Conclusão</t>
        </is>
      </c>
      <c r="Q1" s="1" t="inlineStr">
        <is>
          <t>Custo Estimado (R$)</t>
        </is>
      </c>
      <c r="R1" s="1" t="inlineStr">
        <is>
          <t>Custo Real (R$)</t>
        </is>
      </c>
      <c r="S1" s="1" t="inlineStr">
        <is>
          <t>Variação de Custo (R$)</t>
        </is>
      </c>
      <c r="T1" s="1" t="inlineStr">
        <is>
          <t>Observações</t>
        </is>
      </c>
    </row>
    <row r="2" ht="36" customHeight="1">
      <c r="A2" s="2" t="inlineStr">
        <is>
          <t>D-001</t>
        </is>
      </c>
      <c r="B2" s="29" t="n">
        <v>46027</v>
      </c>
      <c r="C2" s="4" t="inlineStr">
        <is>
          <t>João Silva</t>
        </is>
      </c>
      <c r="D2" s="4" t="inlineStr">
        <is>
          <t>São Paulo</t>
        </is>
      </c>
      <c r="E2" s="4" t="inlineStr">
        <is>
          <t>Administrativo</t>
        </is>
      </c>
      <c r="F2" s="5" t="inlineStr">
        <is>
          <t>Atualizar cadastro de fornecedor</t>
        </is>
      </c>
      <c r="G2" s="2" t="inlineStr">
        <is>
          <t>Administrativo</t>
        </is>
      </c>
      <c r="H2" s="2" t="inlineStr">
        <is>
          <t>Alta</t>
        </is>
      </c>
      <c r="I2" s="4" t="inlineStr">
        <is>
          <t>Ana Souza</t>
        </is>
      </c>
      <c r="J2" s="2" t="inlineStr">
        <is>
          <t>Em andamento</t>
        </is>
      </c>
      <c r="K2" s="29" t="n">
        <v>46275</v>
      </c>
      <c r="L2" s="29" t="n"/>
      <c r="M2" s="6">
        <f>IF($B2="","",IF($J2="Concluída",$L2-$B2,TODAY()-$B2))</f>
        <v/>
      </c>
      <c r="N2" s="6">
        <f>IF($K2="","",$K2-TODAY())</f>
        <v/>
      </c>
      <c r="O2" s="6">
        <f>IF(OR($J2="",$K2=""),"",IF($J2="Concluída","Concluída",IF($N2&lt;0,"Atrasada",IF($N2&lt;=3,"Vence em até 3 dias","No prazo"))))</f>
        <v/>
      </c>
      <c r="P2" s="7">
        <f>IF($J2="","",IFERROR(VLOOKUP($J2,'Listas_Instruções'!$E$2:$F$7,2,FALSE),0))</f>
        <v/>
      </c>
      <c r="Q2" s="8" t="n">
        <v>8500</v>
      </c>
      <c r="R2" s="8" t="n">
        <v>3200</v>
      </c>
      <c r="S2" s="9">
        <f>IF(AND($Q2="",$R2=""),"",$R2-$Q2)</f>
        <v/>
      </c>
      <c r="T2" s="5" t="inlineStr">
        <is>
          <t>Aguardando documentos do fornecedor.</t>
        </is>
      </c>
    </row>
    <row r="3" ht="36" customHeight="1">
      <c r="A3" s="2" t="inlineStr">
        <is>
          <t>D-002</t>
        </is>
      </c>
      <c r="B3" s="29" t="n">
        <v>46043</v>
      </c>
      <c r="C3" s="4" t="inlineStr">
        <is>
          <t>Maria Oliveira</t>
        </is>
      </c>
      <c r="D3" s="4" t="inlineStr">
        <is>
          <t>Rio de Janeiro</t>
        </is>
      </c>
      <c r="E3" s="4" t="inlineStr">
        <is>
          <t>Operações</t>
        </is>
      </c>
      <c r="F3" s="5" t="inlineStr">
        <is>
          <t>Solicitação de manutenção elétrica</t>
        </is>
      </c>
      <c r="G3" s="2" t="inlineStr">
        <is>
          <t>Manutenção</t>
        </is>
      </c>
      <c r="H3" s="2" t="inlineStr">
        <is>
          <t>Urgente</t>
        </is>
      </c>
      <c r="I3" s="4" t="inlineStr">
        <is>
          <t>Carlos Pereira</t>
        </is>
      </c>
      <c r="J3" s="2" t="inlineStr">
        <is>
          <t>Aberta</t>
        </is>
      </c>
      <c r="K3" s="29" t="n">
        <v>46266</v>
      </c>
      <c r="L3" s="29" t="n"/>
      <c r="M3" s="6">
        <f>IF($B3="","",IF($J3="Concluída",$L3-$B3,TODAY()-$B3))</f>
        <v/>
      </c>
      <c r="N3" s="6">
        <f>IF($K3="","",$K3-TODAY())</f>
        <v/>
      </c>
      <c r="O3" s="6">
        <f>IF(OR($J3="",$K3=""),"",IF($J3="Concluída","Concluída",IF($N3&lt;0,"Atrasada",IF($N3&lt;=3,"Vence em até 3 dias","No prazo"))))</f>
        <v/>
      </c>
      <c r="P3" s="7">
        <f>IF($J3="","",IFERROR(VLOOKUP($J3,'Listas_Instruções'!$E$2:$F$7,2,FALSE),0))</f>
        <v/>
      </c>
      <c r="Q3" s="8" t="n">
        <v>12500</v>
      </c>
      <c r="R3" s="8" t="n">
        <v>0</v>
      </c>
      <c r="S3" s="9">
        <f>IF(AND($Q3="",$R3=""),"",$R3-$Q3)</f>
        <v/>
      </c>
      <c r="T3" s="5" t="inlineStr">
        <is>
          <t>Necessita atendimento prioritário.</t>
        </is>
      </c>
    </row>
    <row r="4" ht="36" customHeight="1">
      <c r="A4" s="2" t="inlineStr">
        <is>
          <t>D-003</t>
        </is>
      </c>
      <c r="B4" s="29" t="n">
        <v>46073</v>
      </c>
      <c r="C4" s="4" t="inlineStr">
        <is>
          <t>Pedro Santos</t>
        </is>
      </c>
      <c r="D4" s="4" t="inlineStr">
        <is>
          <t>Belo Horizonte</t>
        </is>
      </c>
      <c r="E4" s="4" t="inlineStr">
        <is>
          <t>Financeiro</t>
        </is>
      </c>
      <c r="F4" s="5" t="inlineStr">
        <is>
          <t>Revisão de contrato de aluguel</t>
        </is>
      </c>
      <c r="G4" s="2" t="inlineStr">
        <is>
          <t>Financeiro</t>
        </is>
      </c>
      <c r="H4" s="2" t="inlineStr">
        <is>
          <t>Média</t>
        </is>
      </c>
      <c r="I4" s="4" t="inlineStr">
        <is>
          <t>Juliana Costa</t>
        </is>
      </c>
      <c r="J4" s="2" t="inlineStr">
        <is>
          <t>Concluída</t>
        </is>
      </c>
      <c r="K4" s="29" t="n">
        <v>46288</v>
      </c>
      <c r="L4" s="29" t="n">
        <v>46243</v>
      </c>
      <c r="M4" s="6">
        <f>IF($B4="","",IF($J4="Concluída",$L4-$B4,TODAY()-$B4))</f>
        <v/>
      </c>
      <c r="N4" s="6">
        <f>IF($K4="","",$K4-TODAY())</f>
        <v/>
      </c>
      <c r="O4" s="6">
        <f>IF(OR($J4="",$K4=""),"",IF($J4="Concluída","Concluída",IF($N4&lt;0,"Atrasada",IF($N4&lt;=3,"Vence em até 3 dias","No prazo"))))</f>
        <v/>
      </c>
      <c r="P4" s="7">
        <f>IF($J4="","",IFERROR(VLOOKUP($J4,'Listas_Instruções'!$E$2:$F$7,2,FALSE),0))</f>
        <v/>
      </c>
      <c r="Q4" s="8" t="n">
        <v>4200</v>
      </c>
      <c r="R4" s="8" t="n">
        <v>3980</v>
      </c>
      <c r="S4" s="9">
        <f>IF(AND($Q4="",$R4=""),"",$R4-$Q4)</f>
        <v/>
      </c>
      <c r="T4" s="5" t="inlineStr">
        <is>
          <t>Contrato revisado e arquivado.</t>
        </is>
      </c>
    </row>
    <row r="5" ht="36" customHeight="1">
      <c r="A5" s="2" t="inlineStr">
        <is>
          <t>D-004</t>
        </is>
      </c>
      <c r="B5" s="29" t="n">
        <v>46113</v>
      </c>
      <c r="C5" s="4" t="inlineStr">
        <is>
          <t>Juliana Costa</t>
        </is>
      </c>
      <c r="D5" s="4" t="inlineStr">
        <is>
          <t>Curitiba</t>
        </is>
      </c>
      <c r="E5" s="4" t="inlineStr">
        <is>
          <t>Financeiro</t>
        </is>
      </c>
      <c r="F5" s="5" t="inlineStr">
        <is>
          <t>Organização de documentos financeiros</t>
        </is>
      </c>
      <c r="G5" s="2" t="inlineStr">
        <is>
          <t>Financeiro</t>
        </is>
      </c>
      <c r="H5" s="2" t="inlineStr">
        <is>
          <t>Baixa</t>
        </is>
      </c>
      <c r="I5" s="4" t="inlineStr">
        <is>
          <t>Rafael Almeida</t>
        </is>
      </c>
      <c r="J5" s="2" t="inlineStr">
        <is>
          <t>Em andamento</t>
        </is>
      </c>
      <c r="K5" s="29" t="n">
        <v>46298</v>
      </c>
      <c r="L5" s="29" t="n"/>
      <c r="M5" s="6">
        <f>IF($B5="","",IF($J5="Concluída",$L5-$B5,TODAY()-$B5))</f>
        <v/>
      </c>
      <c r="N5" s="6">
        <f>IF($K5="","",$K5-TODAY())</f>
        <v/>
      </c>
      <c r="O5" s="6">
        <f>IF(OR($J5="",$K5=""),"",IF($J5="Concluída","Concluída",IF($N5&lt;0,"Atrasada",IF($N5&lt;=3,"Vence em até 3 dias","No prazo"))))</f>
        <v/>
      </c>
      <c r="P5" s="7">
        <f>IF($J5="","",IFERROR(VLOOKUP($J5,'Listas_Instruções'!$E$2:$F$7,2,FALSE),0))</f>
        <v/>
      </c>
      <c r="Q5" s="8" t="n">
        <v>2800</v>
      </c>
      <c r="R5" s="8" t="n">
        <v>1100</v>
      </c>
      <c r="S5" s="9">
        <f>IF(AND($Q5="",$R5=""),"",$R5-$Q5)</f>
        <v/>
      </c>
      <c r="T5" s="5" t="inlineStr">
        <is>
          <t>Separação por competência em andamento.</t>
        </is>
      </c>
    </row>
    <row r="6" ht="36" customHeight="1">
      <c r="A6" s="2" t="inlineStr">
        <is>
          <t>D-005</t>
        </is>
      </c>
      <c r="B6" s="29" t="n">
        <v>46153</v>
      </c>
      <c r="C6" s="4" t="inlineStr">
        <is>
          <t>Rafael Almeida</t>
        </is>
      </c>
      <c r="D6" s="4" t="inlineStr">
        <is>
          <t>Porto Alegre</t>
        </is>
      </c>
      <c r="E6" s="4" t="inlineStr">
        <is>
          <t>Tecnologia</t>
        </is>
      </c>
      <c r="F6" s="5" t="inlineStr">
        <is>
          <t>Configuração de acesso ao sistema</t>
        </is>
      </c>
      <c r="G6" s="2" t="inlineStr">
        <is>
          <t>Tecnologia</t>
        </is>
      </c>
      <c r="H6" s="2" t="inlineStr">
        <is>
          <t>Alta</t>
        </is>
      </c>
      <c r="I6" s="4" t="inlineStr">
        <is>
          <t>Camila Ferreira</t>
        </is>
      </c>
      <c r="J6" s="2" t="inlineStr">
        <is>
          <t>Concluída</t>
        </is>
      </c>
      <c r="K6" s="29" t="n">
        <v>46270</v>
      </c>
      <c r="L6" s="29" t="n">
        <v>46258</v>
      </c>
      <c r="M6" s="6">
        <f>IF($B6="","",IF($J6="Concluída",$L6-$B6,TODAY()-$B6))</f>
        <v/>
      </c>
      <c r="N6" s="6">
        <f>IF($K6="","",$K6-TODAY())</f>
        <v/>
      </c>
      <c r="O6" s="6">
        <f>IF(OR($J6="",$K6=""),"",IF($J6="Concluída","Concluída",IF($N6&lt;0,"Atrasada",IF($N6&lt;=3,"Vence em até 3 dias","No prazo"))))</f>
        <v/>
      </c>
      <c r="P6" s="7">
        <f>IF($J6="","",IFERROR(VLOOKUP($J6,'Listas_Instruções'!$E$2:$F$7,2,FALSE),0))</f>
        <v/>
      </c>
      <c r="Q6" s="8" t="n">
        <v>1800</v>
      </c>
      <c r="R6" s="8" t="n">
        <v>1750</v>
      </c>
      <c r="S6" s="9">
        <f>IF(AND($Q6="",$R6=""),"",$R6-$Q6)</f>
        <v/>
      </c>
      <c r="T6" s="5" t="inlineStr">
        <is>
          <t>Acessos liberados e validados.</t>
        </is>
      </c>
    </row>
    <row r="7" ht="36" customHeight="1">
      <c r="A7" s="2" t="inlineStr">
        <is>
          <t>D-006</t>
        </is>
      </c>
      <c r="B7" s="29" t="n">
        <v>46183</v>
      </c>
      <c r="C7" s="4" t="inlineStr">
        <is>
          <t>Camila Ferreira</t>
        </is>
      </c>
      <c r="D7" s="4" t="inlineStr">
        <is>
          <t>Salvador</t>
        </is>
      </c>
      <c r="E7" s="4" t="inlineStr">
        <is>
          <t>Compras</t>
        </is>
      </c>
      <c r="F7" s="5" t="inlineStr">
        <is>
          <t>Orçamento para compra de equipamentos</t>
        </is>
      </c>
      <c r="G7" s="2" t="inlineStr">
        <is>
          <t>Compras</t>
        </is>
      </c>
      <c r="H7" s="2" t="inlineStr">
        <is>
          <t>Média</t>
        </is>
      </c>
      <c r="I7" s="4" t="inlineStr">
        <is>
          <t>Lucas Rodrigues</t>
        </is>
      </c>
      <c r="J7" s="2" t="inlineStr">
        <is>
          <t>Em análise</t>
        </is>
      </c>
      <c r="K7" s="29" t="n">
        <v>46308</v>
      </c>
      <c r="L7" s="29" t="n"/>
      <c r="M7" s="6">
        <f>IF($B7="","",IF($J7="Concluída",$L7-$B7,TODAY()-$B7))</f>
        <v/>
      </c>
      <c r="N7" s="6">
        <f>IF($K7="","",$K7-TODAY())</f>
        <v/>
      </c>
      <c r="O7" s="6">
        <f>IF(OR($J7="",$K7=""),"",IF($J7="Concluída","Concluída",IF($N7&lt;0,"Atrasada",IF($N7&lt;=3,"Vence em até 3 dias","No prazo"))))</f>
        <v/>
      </c>
      <c r="P7" s="7">
        <f>IF($J7="","",IFERROR(VLOOKUP($J7,'Listas_Instruções'!$E$2:$F$7,2,FALSE),0))</f>
        <v/>
      </c>
      <c r="Q7" s="8" t="n">
        <v>32000</v>
      </c>
      <c r="R7" s="8" t="n">
        <v>0</v>
      </c>
      <c r="S7" s="9">
        <f>IF(AND($Q7="",$R7=""),"",$R7-$Q7)</f>
        <v/>
      </c>
      <c r="T7" s="5" t="inlineStr">
        <is>
          <t>Comparação de três fornecedores.</t>
        </is>
      </c>
    </row>
    <row r="8" ht="36" customHeight="1">
      <c r="A8" s="2" t="inlineStr">
        <is>
          <t>D-007</t>
        </is>
      </c>
      <c r="B8" s="29" t="n">
        <v>46223</v>
      </c>
      <c r="C8" s="4" t="inlineStr">
        <is>
          <t>Lucas Rodrigues</t>
        </is>
      </c>
      <c r="D8" s="4" t="inlineStr">
        <is>
          <t>Recife</t>
        </is>
      </c>
      <c r="E8" s="4" t="inlineStr">
        <is>
          <t>Financeiro</t>
        </is>
      </c>
      <c r="F8" s="5" t="inlineStr">
        <is>
          <t>Correção de cobrança do cartão</t>
        </is>
      </c>
      <c r="G8" s="2" t="inlineStr">
        <is>
          <t>Financeiro</t>
        </is>
      </c>
      <c r="H8" s="2" t="inlineStr">
        <is>
          <t>Urgente</t>
        </is>
      </c>
      <c r="I8" s="4" t="inlineStr">
        <is>
          <t>Fernanda Lima</t>
        </is>
      </c>
      <c r="J8" s="2" t="inlineStr">
        <is>
          <t>Aberta</t>
        </is>
      </c>
      <c r="K8" s="29" t="n">
        <v>46272</v>
      </c>
      <c r="L8" s="29" t="n"/>
      <c r="M8" s="6">
        <f>IF($B8="","",IF($J8="Concluída",$L8-$B8,TODAY()-$B8))</f>
        <v/>
      </c>
      <c r="N8" s="6">
        <f>IF($K8="","",$K8-TODAY())</f>
        <v/>
      </c>
      <c r="O8" s="6">
        <f>IF(OR($J8="",$K8=""),"",IF($J8="Concluída","Concluída",IF($N8&lt;0,"Atrasada",IF($N8&lt;=3,"Vence em até 3 dias","No prazo"))))</f>
        <v/>
      </c>
      <c r="P8" s="7">
        <f>IF($J8="","",IFERROR(VLOOKUP($J8,'Listas_Instruções'!$E$2:$F$7,2,FALSE),0))</f>
        <v/>
      </c>
      <c r="Q8" s="8" t="n">
        <v>960</v>
      </c>
      <c r="R8" s="8" t="n">
        <v>0</v>
      </c>
      <c r="S8" s="9">
        <f>IF(AND($Q8="",$R8=""),"",$R8-$Q8)</f>
        <v/>
      </c>
      <c r="T8" s="5" t="inlineStr">
        <is>
          <t>Cobrança contestada junto à operadora.</t>
        </is>
      </c>
    </row>
    <row r="9" ht="36" customHeight="1">
      <c r="A9" s="2" t="inlineStr">
        <is>
          <t>D-008</t>
        </is>
      </c>
      <c r="B9" s="29" t="n">
        <v>46238</v>
      </c>
      <c r="C9" s="4" t="inlineStr">
        <is>
          <t>Fernanda Lima</t>
        </is>
      </c>
      <c r="D9" s="4" t="inlineStr">
        <is>
          <t>Fortaleza</t>
        </is>
      </c>
      <c r="E9" s="4" t="inlineStr">
        <is>
          <t>Operações</t>
        </is>
      </c>
      <c r="F9" s="5" t="inlineStr">
        <is>
          <t>Agendamento de visita técnica</t>
        </is>
      </c>
      <c r="G9" s="2" t="inlineStr">
        <is>
          <t>Manutenção</t>
        </is>
      </c>
      <c r="H9" s="2" t="inlineStr">
        <is>
          <t>Alta</t>
        </is>
      </c>
      <c r="I9" s="4" t="inlineStr">
        <is>
          <t>Maria Oliveira</t>
        </is>
      </c>
      <c r="J9" s="2" t="inlineStr">
        <is>
          <t>Em andamento</t>
        </is>
      </c>
      <c r="K9" s="29" t="n">
        <v>46318</v>
      </c>
      <c r="L9" s="29" t="n"/>
      <c r="M9" s="6">
        <f>IF($B9="","",IF($J9="Concluída",$L9-$B9,TODAY()-$B9))</f>
        <v/>
      </c>
      <c r="N9" s="6">
        <f>IF($K9="","",$K9-TODAY())</f>
        <v/>
      </c>
      <c r="O9" s="6">
        <f>IF(OR($J9="",$K9=""),"",IF($J9="Concluída","Concluída",IF($N9&lt;0,"Atrasada",IF($N9&lt;=3,"Vence em até 3 dias","No prazo"))))</f>
        <v/>
      </c>
      <c r="P9" s="7">
        <f>IF($J9="","",IFERROR(VLOOKUP($J9,'Listas_Instruções'!$E$2:$F$7,2,FALSE),0))</f>
        <v/>
      </c>
      <c r="Q9" s="8" t="n">
        <v>6400</v>
      </c>
      <c r="R9" s="8" t="n">
        <v>1850</v>
      </c>
      <c r="S9" s="9">
        <f>IF(AND($Q9="",$R9=""),"",$R9-$Q9)</f>
        <v/>
      </c>
      <c r="T9" s="5" t="inlineStr">
        <is>
          <t>Visita prevista após confirmação do cliente.</t>
        </is>
      </c>
    </row>
    <row r="10" ht="36" customHeight="1">
      <c r="A10" s="2" t="inlineStr">
        <is>
          <t>D-009</t>
        </is>
      </c>
      <c r="B10" s="29" t="n">
        <v>46253</v>
      </c>
      <c r="C10" s="4" t="inlineStr">
        <is>
          <t>Ana Souza</t>
        </is>
      </c>
      <c r="D10" s="4" t="inlineStr">
        <is>
          <t>Brasília</t>
        </is>
      </c>
      <c r="E10" s="4" t="inlineStr">
        <is>
          <t>Comercial</t>
        </is>
      </c>
      <c r="F10" s="5" t="inlineStr">
        <is>
          <t>Atualização de metas mensais</t>
        </is>
      </c>
      <c r="G10" s="2" t="inlineStr">
        <is>
          <t>Pessoal</t>
        </is>
      </c>
      <c r="H10" s="2" t="inlineStr">
        <is>
          <t>Baixa</t>
        </is>
      </c>
      <c r="I10" s="4" t="inlineStr">
        <is>
          <t>João Silva</t>
        </is>
      </c>
      <c r="J10" s="2" t="inlineStr">
        <is>
          <t>Concluída</t>
        </is>
      </c>
      <c r="K10" s="29" t="n">
        <v>46283</v>
      </c>
      <c r="L10" s="29" t="n">
        <v>46268</v>
      </c>
      <c r="M10" s="6">
        <f>IF($B10="","",IF($J10="Concluída",$L10-$B10,TODAY()-$B10))</f>
        <v/>
      </c>
      <c r="N10" s="6">
        <f>IF($K10="","",$K10-TODAY())</f>
        <v/>
      </c>
      <c r="O10" s="6">
        <f>IF(OR($J10="",$K10=""),"",IF($J10="Concluída","Concluída",IF($N10&lt;0,"Atrasada",IF($N10&lt;=3,"Vence em até 3 dias","No prazo"))))</f>
        <v/>
      </c>
      <c r="P10" s="7">
        <f>IF($J10="","",IFERROR(VLOOKUP($J10,'Listas_Instruções'!$E$2:$F$7,2,FALSE),0))</f>
        <v/>
      </c>
      <c r="Q10" s="8" t="n">
        <v>1500</v>
      </c>
      <c r="R10" s="8" t="n">
        <v>1320</v>
      </c>
      <c r="S10" s="9">
        <f>IF(AND($Q10="",$R10=""),"",$R10-$Q10)</f>
        <v/>
      </c>
      <c r="T10" s="5" t="inlineStr">
        <is>
          <t>Metas publicadas para a equipe.</t>
        </is>
      </c>
    </row>
    <row r="11" ht="36" customHeight="1">
      <c r="A11" s="2" t="inlineStr">
        <is>
          <t>D-010</t>
        </is>
      </c>
      <c r="B11" s="29" t="n">
        <v>46261</v>
      </c>
      <c r="C11" s="4" t="inlineStr">
        <is>
          <t>Carlos Pereira</t>
        </is>
      </c>
      <c r="D11" s="4" t="inlineStr">
        <is>
          <t>Campinas</t>
        </is>
      </c>
      <c r="E11" s="4" t="inlineStr">
        <is>
          <t>Tecnologia</t>
        </is>
      </c>
      <c r="F11" s="5" t="inlineStr">
        <is>
          <t>Renovação de assinatura de internet</t>
        </is>
      </c>
      <c r="G11" s="2" t="inlineStr">
        <is>
          <t>Tecnologia</t>
        </is>
      </c>
      <c r="H11" s="2" t="inlineStr">
        <is>
          <t>Média</t>
        </is>
      </c>
      <c r="I11" s="4" t="inlineStr">
        <is>
          <t>Pedro Santos</t>
        </is>
      </c>
      <c r="J11" s="2" t="inlineStr">
        <is>
          <t>Em análise</t>
        </is>
      </c>
      <c r="K11" s="29" t="n">
        <v>46303</v>
      </c>
      <c r="L11" s="29" t="n"/>
      <c r="M11" s="6">
        <f>IF($B11="","",IF($J11="Concluída",$L11-$B11,TODAY()-$B11))</f>
        <v/>
      </c>
      <c r="N11" s="6">
        <f>IF($K11="","",$K11-TODAY())</f>
        <v/>
      </c>
      <c r="O11" s="6">
        <f>IF(OR($J11="",$K11=""),"",IF($J11="Concluída","Concluída",IF($N11&lt;0,"Atrasada",IF($N11&lt;=3,"Vence em até 3 dias","No prazo"))))</f>
        <v/>
      </c>
      <c r="P11" s="7">
        <f>IF($J11="","",IFERROR(VLOOKUP($J11,'Listas_Instruções'!$E$2:$F$7,2,FALSE),0))</f>
        <v/>
      </c>
      <c r="Q11" s="8" t="n">
        <v>3600</v>
      </c>
      <c r="R11" s="8" t="n">
        <v>0</v>
      </c>
      <c r="S11" s="9">
        <f>IF(AND($Q11="",$R11=""),"",$R11-$Q11)</f>
        <v/>
      </c>
      <c r="T11" s="5" t="inlineStr">
        <is>
          <t>Aguardando aprovação do novo plano.</t>
        </is>
      </c>
    </row>
    <row r="12" ht="22" customHeight="1">
      <c r="A12" s="2" t="n"/>
      <c r="B12" s="29" t="n"/>
      <c r="C12" s="4" t="n"/>
      <c r="D12" s="4" t="n"/>
      <c r="E12" s="4" t="n"/>
      <c r="F12" s="5" t="n"/>
      <c r="G12" s="2" t="n"/>
      <c r="H12" s="2" t="n"/>
      <c r="I12" s="4" t="n"/>
      <c r="J12" s="2" t="n"/>
      <c r="K12" s="29" t="n"/>
      <c r="L12" s="29" t="n"/>
      <c r="M12" s="6">
        <f>IF($B12="","",IF($J12="Concluída",$L12-$B12,TODAY()-$B12))</f>
        <v/>
      </c>
      <c r="N12" s="6">
        <f>IF($K12="","",$K12-TODAY())</f>
        <v/>
      </c>
      <c r="O12" s="6">
        <f>IF(OR($J12="",$K12=""),"",IF($J12="Concluída","Concluída",IF($N12&lt;0,"Atrasada",IF($N12&lt;=3,"Vence em até 3 dias","No prazo"))))</f>
        <v/>
      </c>
      <c r="P12" s="7">
        <f>IF($J12="","",IFERROR(VLOOKUP($J12,'Listas_Instruções'!$E$2:$F$7,2,FALSE),0))</f>
        <v/>
      </c>
      <c r="Q12" s="8" t="n"/>
      <c r="R12" s="8" t="n"/>
      <c r="S12" s="9">
        <f>IF(AND($Q12="",$R12=""),"",$R12-$Q12)</f>
        <v/>
      </c>
      <c r="T12" s="5" t="n"/>
    </row>
    <row r="13" ht="22" customHeight="1">
      <c r="A13" s="2" t="n"/>
      <c r="B13" s="29" t="n"/>
      <c r="C13" s="4" t="n"/>
      <c r="D13" s="4" t="n"/>
      <c r="E13" s="4" t="n"/>
      <c r="F13" s="5" t="n"/>
      <c r="G13" s="2" t="n"/>
      <c r="H13" s="2" t="n"/>
      <c r="I13" s="4" t="n"/>
      <c r="J13" s="2" t="n"/>
      <c r="K13" s="29" t="n"/>
      <c r="L13" s="29" t="n"/>
      <c r="M13" s="6">
        <f>IF($B13="","",IF($J13="Concluída",$L13-$B13,TODAY()-$B13))</f>
        <v/>
      </c>
      <c r="N13" s="6">
        <f>IF($K13="","",$K13-TODAY())</f>
        <v/>
      </c>
      <c r="O13" s="6">
        <f>IF(OR($J13="",$K13=""),"",IF($J13="Concluída","Concluída",IF($N13&lt;0,"Atrasada",IF($N13&lt;=3,"Vence em até 3 dias","No prazo"))))</f>
        <v/>
      </c>
      <c r="P13" s="7">
        <f>IF($J13="","",IFERROR(VLOOKUP($J13,'Listas_Instruções'!$E$2:$F$7,2,FALSE),0))</f>
        <v/>
      </c>
      <c r="Q13" s="8" t="n"/>
      <c r="R13" s="8" t="n"/>
      <c r="S13" s="9">
        <f>IF(AND($Q13="",$R13=""),"",$R13-$Q13)</f>
        <v/>
      </c>
      <c r="T13" s="5" t="n"/>
    </row>
    <row r="14" ht="22" customHeight="1">
      <c r="A14" s="2" t="n"/>
      <c r="B14" s="29" t="n"/>
      <c r="C14" s="4" t="n"/>
      <c r="D14" s="4" t="n"/>
      <c r="E14" s="4" t="n"/>
      <c r="F14" s="5" t="n"/>
      <c r="G14" s="2" t="n"/>
      <c r="H14" s="2" t="n"/>
      <c r="I14" s="4" t="n"/>
      <c r="J14" s="2" t="n"/>
      <c r="K14" s="29" t="n"/>
      <c r="L14" s="29" t="n"/>
      <c r="M14" s="6">
        <f>IF($B14="","",IF($J14="Concluída",$L14-$B14,TODAY()-$B14))</f>
        <v/>
      </c>
      <c r="N14" s="6">
        <f>IF($K14="","",$K14-TODAY())</f>
        <v/>
      </c>
      <c r="O14" s="6">
        <f>IF(OR($J14="",$K14=""),"",IF($J14="Concluída","Concluída",IF($N14&lt;0,"Atrasada",IF($N14&lt;=3,"Vence em até 3 dias","No prazo"))))</f>
        <v/>
      </c>
      <c r="P14" s="7">
        <f>IF($J14="","",IFERROR(VLOOKUP($J14,'Listas_Instruções'!$E$2:$F$7,2,FALSE),0))</f>
        <v/>
      </c>
      <c r="Q14" s="8" t="n"/>
      <c r="R14" s="8" t="n"/>
      <c r="S14" s="9">
        <f>IF(AND($Q14="",$R14=""),"",$R14-$Q14)</f>
        <v/>
      </c>
      <c r="T14" s="5" t="n"/>
    </row>
    <row r="15" ht="22" customHeight="1">
      <c r="A15" s="2" t="n"/>
      <c r="B15" s="29" t="n"/>
      <c r="C15" s="4" t="n"/>
      <c r="D15" s="4" t="n"/>
      <c r="E15" s="4" t="n"/>
      <c r="F15" s="5" t="n"/>
      <c r="G15" s="2" t="n"/>
      <c r="H15" s="2" t="n"/>
      <c r="I15" s="4" t="n"/>
      <c r="J15" s="2" t="n"/>
      <c r="K15" s="29" t="n"/>
      <c r="L15" s="29" t="n"/>
      <c r="M15" s="6">
        <f>IF($B15="","",IF($J15="Concluída",$L15-$B15,TODAY()-$B15))</f>
        <v/>
      </c>
      <c r="N15" s="6">
        <f>IF($K15="","",$K15-TODAY())</f>
        <v/>
      </c>
      <c r="O15" s="6">
        <f>IF(OR($J15="",$K15=""),"",IF($J15="Concluída","Concluída",IF($N15&lt;0,"Atrasada",IF($N15&lt;=3,"Vence em até 3 dias","No prazo"))))</f>
        <v/>
      </c>
      <c r="P15" s="7">
        <f>IF($J15="","",IFERROR(VLOOKUP($J15,'Listas_Instruções'!$E$2:$F$7,2,FALSE),0))</f>
        <v/>
      </c>
      <c r="Q15" s="8" t="n"/>
      <c r="R15" s="8" t="n"/>
      <c r="S15" s="9">
        <f>IF(AND($Q15="",$R15=""),"",$R15-$Q15)</f>
        <v/>
      </c>
      <c r="T15" s="5" t="n"/>
    </row>
    <row r="16" ht="22" customHeight="1">
      <c r="A16" s="2" t="n"/>
      <c r="B16" s="29" t="n"/>
      <c r="C16" s="4" t="n"/>
      <c r="D16" s="4" t="n"/>
      <c r="E16" s="4" t="n"/>
      <c r="F16" s="5" t="n"/>
      <c r="G16" s="2" t="n"/>
      <c r="H16" s="2" t="n"/>
      <c r="I16" s="4" t="n"/>
      <c r="J16" s="2" t="n"/>
      <c r="K16" s="29" t="n"/>
      <c r="L16" s="29" t="n"/>
      <c r="M16" s="6">
        <f>IF($B16="","",IF($J16="Concluída",$L16-$B16,TODAY()-$B16))</f>
        <v/>
      </c>
      <c r="N16" s="6">
        <f>IF($K16="","",$K16-TODAY())</f>
        <v/>
      </c>
      <c r="O16" s="6">
        <f>IF(OR($J16="",$K16=""),"",IF($J16="Concluída","Concluída",IF($N16&lt;0,"Atrasada",IF($N16&lt;=3,"Vence em até 3 dias","No prazo"))))</f>
        <v/>
      </c>
      <c r="P16" s="7">
        <f>IF($J16="","",IFERROR(VLOOKUP($J16,'Listas_Instruções'!$E$2:$F$7,2,FALSE),0))</f>
        <v/>
      </c>
      <c r="Q16" s="8" t="n"/>
      <c r="R16" s="8" t="n"/>
      <c r="S16" s="9">
        <f>IF(AND($Q16="",$R16=""),"",$R16-$Q16)</f>
        <v/>
      </c>
      <c r="T16" s="5" t="n"/>
    </row>
    <row r="17" ht="22" customHeight="1">
      <c r="A17" s="2" t="n"/>
      <c r="B17" s="29" t="n"/>
      <c r="C17" s="4" t="n"/>
      <c r="D17" s="4" t="n"/>
      <c r="E17" s="4" t="n"/>
      <c r="F17" s="5" t="n"/>
      <c r="G17" s="2" t="n"/>
      <c r="H17" s="2" t="n"/>
      <c r="I17" s="4" t="n"/>
      <c r="J17" s="2" t="n"/>
      <c r="K17" s="29" t="n"/>
      <c r="L17" s="29" t="n"/>
      <c r="M17" s="6">
        <f>IF($B17="","",IF($J17="Concluída",$L17-$B17,TODAY()-$B17))</f>
        <v/>
      </c>
      <c r="N17" s="6">
        <f>IF($K17="","",$K17-TODAY())</f>
        <v/>
      </c>
      <c r="O17" s="6">
        <f>IF(OR($J17="",$K17=""),"",IF($J17="Concluída","Concluída",IF($N17&lt;0,"Atrasada",IF($N17&lt;=3,"Vence em até 3 dias","No prazo"))))</f>
        <v/>
      </c>
      <c r="P17" s="7">
        <f>IF($J17="","",IFERROR(VLOOKUP($J17,'Listas_Instruções'!$E$2:$F$7,2,FALSE),0))</f>
        <v/>
      </c>
      <c r="Q17" s="8" t="n"/>
      <c r="R17" s="8" t="n"/>
      <c r="S17" s="9">
        <f>IF(AND($Q17="",$R17=""),"",$R17-$Q17)</f>
        <v/>
      </c>
      <c r="T17" s="5" t="n"/>
    </row>
    <row r="18" ht="22" customHeight="1">
      <c r="A18" s="2" t="n"/>
      <c r="B18" s="29" t="n"/>
      <c r="C18" s="4" t="n"/>
      <c r="D18" s="4" t="n"/>
      <c r="E18" s="4" t="n"/>
      <c r="F18" s="5" t="n"/>
      <c r="G18" s="2" t="n"/>
      <c r="H18" s="2" t="n"/>
      <c r="I18" s="4" t="n"/>
      <c r="J18" s="2" t="n"/>
      <c r="K18" s="29" t="n"/>
      <c r="L18" s="29" t="n"/>
      <c r="M18" s="6">
        <f>IF($B18="","",IF($J18="Concluída",$L18-$B18,TODAY()-$B18))</f>
        <v/>
      </c>
      <c r="N18" s="6">
        <f>IF($K18="","",$K18-TODAY())</f>
        <v/>
      </c>
      <c r="O18" s="6">
        <f>IF(OR($J18="",$K18=""),"",IF($J18="Concluída","Concluída",IF($N18&lt;0,"Atrasada",IF($N18&lt;=3,"Vence em até 3 dias","No prazo"))))</f>
        <v/>
      </c>
      <c r="P18" s="7">
        <f>IF($J18="","",IFERROR(VLOOKUP($J18,'Listas_Instruções'!$E$2:$F$7,2,FALSE),0))</f>
        <v/>
      </c>
      <c r="Q18" s="8" t="n"/>
      <c r="R18" s="8" t="n"/>
      <c r="S18" s="9">
        <f>IF(AND($Q18="",$R18=""),"",$R18-$Q18)</f>
        <v/>
      </c>
      <c r="T18" s="5" t="n"/>
    </row>
    <row r="19" ht="22" customHeight="1">
      <c r="A19" s="2" t="n"/>
      <c r="B19" s="29" t="n"/>
      <c r="C19" s="4" t="n"/>
      <c r="D19" s="4" t="n"/>
      <c r="E19" s="4" t="n"/>
      <c r="F19" s="5" t="n"/>
      <c r="G19" s="2" t="n"/>
      <c r="H19" s="2" t="n"/>
      <c r="I19" s="4" t="n"/>
      <c r="J19" s="2" t="n"/>
      <c r="K19" s="29" t="n"/>
      <c r="L19" s="29" t="n"/>
      <c r="M19" s="6">
        <f>IF($B19="","",IF($J19="Concluída",$L19-$B19,TODAY()-$B19))</f>
        <v/>
      </c>
      <c r="N19" s="6">
        <f>IF($K19="","",$K19-TODAY())</f>
        <v/>
      </c>
      <c r="O19" s="6">
        <f>IF(OR($J19="",$K19=""),"",IF($J19="Concluída","Concluída",IF($N19&lt;0,"Atrasada",IF($N19&lt;=3,"Vence em até 3 dias","No prazo"))))</f>
        <v/>
      </c>
      <c r="P19" s="7">
        <f>IF($J19="","",IFERROR(VLOOKUP($J19,'Listas_Instruções'!$E$2:$F$7,2,FALSE),0))</f>
        <v/>
      </c>
      <c r="Q19" s="8" t="n"/>
      <c r="R19" s="8" t="n"/>
      <c r="S19" s="9">
        <f>IF(AND($Q19="",$R19=""),"",$R19-$Q19)</f>
        <v/>
      </c>
      <c r="T19" s="5" t="n"/>
    </row>
    <row r="20" ht="22" customHeight="1">
      <c r="A20" s="2" t="n"/>
      <c r="B20" s="29" t="n"/>
      <c r="C20" s="4" t="n"/>
      <c r="D20" s="4" t="n"/>
      <c r="E20" s="4" t="n"/>
      <c r="F20" s="5" t="n"/>
      <c r="G20" s="2" t="n"/>
      <c r="H20" s="2" t="n"/>
      <c r="I20" s="4" t="n"/>
      <c r="J20" s="2" t="n"/>
      <c r="K20" s="29" t="n"/>
      <c r="L20" s="29" t="n"/>
      <c r="M20" s="6">
        <f>IF($B20="","",IF($J20="Concluída",$L20-$B20,TODAY()-$B20))</f>
        <v/>
      </c>
      <c r="N20" s="6">
        <f>IF($K20="","",$K20-TODAY())</f>
        <v/>
      </c>
      <c r="O20" s="6">
        <f>IF(OR($J20="",$K20=""),"",IF($J20="Concluída","Concluída",IF($N20&lt;0,"Atrasada",IF($N20&lt;=3,"Vence em até 3 dias","No prazo"))))</f>
        <v/>
      </c>
      <c r="P20" s="7">
        <f>IF($J20="","",IFERROR(VLOOKUP($J20,'Listas_Instruções'!$E$2:$F$7,2,FALSE),0))</f>
        <v/>
      </c>
      <c r="Q20" s="8" t="n"/>
      <c r="R20" s="8" t="n"/>
      <c r="S20" s="9">
        <f>IF(AND($Q20="",$R20=""),"",$R20-$Q20)</f>
        <v/>
      </c>
      <c r="T20" s="5" t="n"/>
    </row>
    <row r="21" ht="22" customHeight="1">
      <c r="A21" s="2" t="n"/>
      <c r="B21" s="29" t="n"/>
      <c r="C21" s="4" t="n"/>
      <c r="D21" s="4" t="n"/>
      <c r="E21" s="4" t="n"/>
      <c r="F21" s="5" t="n"/>
      <c r="G21" s="2" t="n"/>
      <c r="H21" s="2" t="n"/>
      <c r="I21" s="4" t="n"/>
      <c r="J21" s="2" t="n"/>
      <c r="K21" s="29" t="n"/>
      <c r="L21" s="29" t="n"/>
      <c r="M21" s="6">
        <f>IF($B21="","",IF($J21="Concluída",$L21-$B21,TODAY()-$B21))</f>
        <v/>
      </c>
      <c r="N21" s="6">
        <f>IF($K21="","",$K21-TODAY())</f>
        <v/>
      </c>
      <c r="O21" s="6">
        <f>IF(OR($J21="",$K21=""),"",IF($J21="Concluída","Concluída",IF($N21&lt;0,"Atrasada",IF($N21&lt;=3,"Vence em até 3 dias","No prazo"))))</f>
        <v/>
      </c>
      <c r="P21" s="7">
        <f>IF($J21="","",IFERROR(VLOOKUP($J21,'Listas_Instruções'!$E$2:$F$7,2,FALSE),0))</f>
        <v/>
      </c>
      <c r="Q21" s="8" t="n"/>
      <c r="R21" s="8" t="n"/>
      <c r="S21" s="9">
        <f>IF(AND($Q21="",$R21=""),"",$R21-$Q21)</f>
        <v/>
      </c>
      <c r="T21" s="5" t="n"/>
    </row>
    <row r="22" ht="22" customHeight="1">
      <c r="A22" s="2" t="n"/>
      <c r="B22" s="29" t="n"/>
      <c r="C22" s="4" t="n"/>
      <c r="D22" s="4" t="n"/>
      <c r="E22" s="4" t="n"/>
      <c r="F22" s="5" t="n"/>
      <c r="G22" s="2" t="n"/>
      <c r="H22" s="2" t="n"/>
      <c r="I22" s="4" t="n"/>
      <c r="J22" s="2" t="n"/>
      <c r="K22" s="29" t="n"/>
      <c r="L22" s="29" t="n"/>
      <c r="M22" s="6">
        <f>IF($B22="","",IF($J22="Concluída",$L22-$B22,TODAY()-$B22))</f>
        <v/>
      </c>
      <c r="N22" s="6">
        <f>IF($K22="","",$K22-TODAY())</f>
        <v/>
      </c>
      <c r="O22" s="6">
        <f>IF(OR($J22="",$K22=""),"",IF($J22="Concluída","Concluída",IF($N22&lt;0,"Atrasada",IF($N22&lt;=3,"Vence em até 3 dias","No prazo"))))</f>
        <v/>
      </c>
      <c r="P22" s="7">
        <f>IF($J22="","",IFERROR(VLOOKUP($J22,'Listas_Instruções'!$E$2:$F$7,2,FALSE),0))</f>
        <v/>
      </c>
      <c r="Q22" s="8" t="n"/>
      <c r="R22" s="8" t="n"/>
      <c r="S22" s="9">
        <f>IF(AND($Q22="",$R22=""),"",$R22-$Q22)</f>
        <v/>
      </c>
      <c r="T22" s="5" t="n"/>
    </row>
    <row r="23" ht="22" customHeight="1">
      <c r="A23" s="2" t="n"/>
      <c r="B23" s="29" t="n"/>
      <c r="C23" s="4" t="n"/>
      <c r="D23" s="4" t="n"/>
      <c r="E23" s="4" t="n"/>
      <c r="F23" s="5" t="n"/>
      <c r="G23" s="2" t="n"/>
      <c r="H23" s="2" t="n"/>
      <c r="I23" s="4" t="n"/>
      <c r="J23" s="2" t="n"/>
      <c r="K23" s="29" t="n"/>
      <c r="L23" s="29" t="n"/>
      <c r="M23" s="6">
        <f>IF($B23="","",IF($J23="Concluída",$L23-$B23,TODAY()-$B23))</f>
        <v/>
      </c>
      <c r="N23" s="6">
        <f>IF($K23="","",$K23-TODAY())</f>
        <v/>
      </c>
      <c r="O23" s="6">
        <f>IF(OR($J23="",$K23=""),"",IF($J23="Concluída","Concluída",IF($N23&lt;0,"Atrasada",IF($N23&lt;=3,"Vence em até 3 dias","No prazo"))))</f>
        <v/>
      </c>
      <c r="P23" s="7">
        <f>IF($J23="","",IFERROR(VLOOKUP($J23,'Listas_Instruções'!$E$2:$F$7,2,FALSE),0))</f>
        <v/>
      </c>
      <c r="Q23" s="8" t="n"/>
      <c r="R23" s="8" t="n"/>
      <c r="S23" s="9">
        <f>IF(AND($Q23="",$R23=""),"",$R23-$Q23)</f>
        <v/>
      </c>
      <c r="T23" s="5" t="n"/>
    </row>
    <row r="24" ht="22" customHeight="1">
      <c r="A24" s="2" t="n"/>
      <c r="B24" s="29" t="n"/>
      <c r="C24" s="4" t="n"/>
      <c r="D24" s="4" t="n"/>
      <c r="E24" s="4" t="n"/>
      <c r="F24" s="5" t="n"/>
      <c r="G24" s="2" t="n"/>
      <c r="H24" s="2" t="n"/>
      <c r="I24" s="4" t="n"/>
      <c r="J24" s="2" t="n"/>
      <c r="K24" s="29" t="n"/>
      <c r="L24" s="29" t="n"/>
      <c r="M24" s="6">
        <f>IF($B24="","",IF($J24="Concluída",$L24-$B24,TODAY()-$B24))</f>
        <v/>
      </c>
      <c r="N24" s="6">
        <f>IF($K24="","",$K24-TODAY())</f>
        <v/>
      </c>
      <c r="O24" s="6">
        <f>IF(OR($J24="",$K24=""),"",IF($J24="Concluída","Concluída",IF($N24&lt;0,"Atrasada",IF($N24&lt;=3,"Vence em até 3 dias","No prazo"))))</f>
        <v/>
      </c>
      <c r="P24" s="7">
        <f>IF($J24="","",IFERROR(VLOOKUP($J24,'Listas_Instruções'!$E$2:$F$7,2,FALSE),0))</f>
        <v/>
      </c>
      <c r="Q24" s="8" t="n"/>
      <c r="R24" s="8" t="n"/>
      <c r="S24" s="9">
        <f>IF(AND($Q24="",$R24=""),"",$R24-$Q24)</f>
        <v/>
      </c>
      <c r="T24" s="5" t="n"/>
    </row>
    <row r="25" ht="22" customHeight="1">
      <c r="A25" s="2" t="n"/>
      <c r="B25" s="29" t="n"/>
      <c r="C25" s="4" t="n"/>
      <c r="D25" s="4" t="n"/>
      <c r="E25" s="4" t="n"/>
      <c r="F25" s="5" t="n"/>
      <c r="G25" s="2" t="n"/>
      <c r="H25" s="2" t="n"/>
      <c r="I25" s="4" t="n"/>
      <c r="J25" s="2" t="n"/>
      <c r="K25" s="29" t="n"/>
      <c r="L25" s="29" t="n"/>
      <c r="M25" s="6">
        <f>IF($B25="","",IF($J25="Concluída",$L25-$B25,TODAY()-$B25))</f>
        <v/>
      </c>
      <c r="N25" s="6">
        <f>IF($K25="","",$K25-TODAY())</f>
        <v/>
      </c>
      <c r="O25" s="6">
        <f>IF(OR($J25="",$K25=""),"",IF($J25="Concluída","Concluída",IF($N25&lt;0,"Atrasada",IF($N25&lt;=3,"Vence em até 3 dias","No prazo"))))</f>
        <v/>
      </c>
      <c r="P25" s="7">
        <f>IF($J25="","",IFERROR(VLOOKUP($J25,'Listas_Instruções'!$E$2:$F$7,2,FALSE),0))</f>
        <v/>
      </c>
      <c r="Q25" s="8" t="n"/>
      <c r="R25" s="8" t="n"/>
      <c r="S25" s="9">
        <f>IF(AND($Q25="",$R25=""),"",$R25-$Q25)</f>
        <v/>
      </c>
      <c r="T25" s="5" t="n"/>
    </row>
    <row r="26" ht="22" customHeight="1">
      <c r="A26" s="2" t="n"/>
      <c r="B26" s="29" t="n"/>
      <c r="C26" s="4" t="n"/>
      <c r="D26" s="4" t="n"/>
      <c r="E26" s="4" t="n"/>
      <c r="F26" s="5" t="n"/>
      <c r="G26" s="2" t="n"/>
      <c r="H26" s="2" t="n"/>
      <c r="I26" s="4" t="n"/>
      <c r="J26" s="2" t="n"/>
      <c r="K26" s="29" t="n"/>
      <c r="L26" s="29" t="n"/>
      <c r="M26" s="6">
        <f>IF($B26="","",IF($J26="Concluída",$L26-$B26,TODAY()-$B26))</f>
        <v/>
      </c>
      <c r="N26" s="6">
        <f>IF($K26="","",$K26-TODAY())</f>
        <v/>
      </c>
      <c r="O26" s="6">
        <f>IF(OR($J26="",$K26=""),"",IF($J26="Concluída","Concluída",IF($N26&lt;0,"Atrasada",IF($N26&lt;=3,"Vence em até 3 dias","No prazo"))))</f>
        <v/>
      </c>
      <c r="P26" s="7">
        <f>IF($J26="","",IFERROR(VLOOKUP($J26,'Listas_Instruções'!$E$2:$F$7,2,FALSE),0))</f>
        <v/>
      </c>
      <c r="Q26" s="8" t="n"/>
      <c r="R26" s="8" t="n"/>
      <c r="S26" s="9">
        <f>IF(AND($Q26="",$R26=""),"",$R26-$Q26)</f>
        <v/>
      </c>
      <c r="T26" s="5" t="n"/>
    </row>
    <row r="27" ht="22" customHeight="1">
      <c r="A27" s="2" t="n"/>
      <c r="B27" s="29" t="n"/>
      <c r="C27" s="4" t="n"/>
      <c r="D27" s="4" t="n"/>
      <c r="E27" s="4" t="n"/>
      <c r="F27" s="5" t="n"/>
      <c r="G27" s="2" t="n"/>
      <c r="H27" s="2" t="n"/>
      <c r="I27" s="4" t="n"/>
      <c r="J27" s="2" t="n"/>
      <c r="K27" s="29" t="n"/>
      <c r="L27" s="29" t="n"/>
      <c r="M27" s="6">
        <f>IF($B27="","",IF($J27="Concluída",$L27-$B27,TODAY()-$B27))</f>
        <v/>
      </c>
      <c r="N27" s="6">
        <f>IF($K27="","",$K27-TODAY())</f>
        <v/>
      </c>
      <c r="O27" s="6">
        <f>IF(OR($J27="",$K27=""),"",IF($J27="Concluída","Concluída",IF($N27&lt;0,"Atrasada",IF($N27&lt;=3,"Vence em até 3 dias","No prazo"))))</f>
        <v/>
      </c>
      <c r="P27" s="7">
        <f>IF($J27="","",IFERROR(VLOOKUP($J27,'Listas_Instruções'!$E$2:$F$7,2,FALSE),0))</f>
        <v/>
      </c>
      <c r="Q27" s="8" t="n"/>
      <c r="R27" s="8" t="n"/>
      <c r="S27" s="9">
        <f>IF(AND($Q27="",$R27=""),"",$R27-$Q27)</f>
        <v/>
      </c>
      <c r="T27" s="5" t="n"/>
    </row>
    <row r="28" ht="22" customHeight="1">
      <c r="A28" s="2" t="n"/>
      <c r="B28" s="29" t="n"/>
      <c r="C28" s="4" t="n"/>
      <c r="D28" s="4" t="n"/>
      <c r="E28" s="4" t="n"/>
      <c r="F28" s="5" t="n"/>
      <c r="G28" s="2" t="n"/>
      <c r="H28" s="2" t="n"/>
      <c r="I28" s="4" t="n"/>
      <c r="J28" s="2" t="n"/>
      <c r="K28" s="29" t="n"/>
      <c r="L28" s="29" t="n"/>
      <c r="M28" s="6">
        <f>IF($B28="","",IF($J28="Concluída",$L28-$B28,TODAY()-$B28))</f>
        <v/>
      </c>
      <c r="N28" s="6">
        <f>IF($K28="","",$K28-TODAY())</f>
        <v/>
      </c>
      <c r="O28" s="6">
        <f>IF(OR($J28="",$K28=""),"",IF($J28="Concluída","Concluída",IF($N28&lt;0,"Atrasada",IF($N28&lt;=3,"Vence em até 3 dias","No prazo"))))</f>
        <v/>
      </c>
      <c r="P28" s="7">
        <f>IF($J28="","",IFERROR(VLOOKUP($J28,'Listas_Instruções'!$E$2:$F$7,2,FALSE),0))</f>
        <v/>
      </c>
      <c r="Q28" s="8" t="n"/>
      <c r="R28" s="8" t="n"/>
      <c r="S28" s="9">
        <f>IF(AND($Q28="",$R28=""),"",$R28-$Q28)</f>
        <v/>
      </c>
      <c r="T28" s="5" t="n"/>
    </row>
    <row r="29" ht="22" customHeight="1">
      <c r="A29" s="2" t="n"/>
      <c r="B29" s="29" t="n"/>
      <c r="C29" s="4" t="n"/>
      <c r="D29" s="4" t="n"/>
      <c r="E29" s="4" t="n"/>
      <c r="F29" s="5" t="n"/>
      <c r="G29" s="2" t="n"/>
      <c r="H29" s="2" t="n"/>
      <c r="I29" s="4" t="n"/>
      <c r="J29" s="2" t="n"/>
      <c r="K29" s="29" t="n"/>
      <c r="L29" s="29" t="n"/>
      <c r="M29" s="6">
        <f>IF($B29="","",IF($J29="Concluída",$L29-$B29,TODAY()-$B29))</f>
        <v/>
      </c>
      <c r="N29" s="6">
        <f>IF($K29="","",$K29-TODAY())</f>
        <v/>
      </c>
      <c r="O29" s="6">
        <f>IF(OR($J29="",$K29=""),"",IF($J29="Concluída","Concluída",IF($N29&lt;0,"Atrasada",IF($N29&lt;=3,"Vence em até 3 dias","No prazo"))))</f>
        <v/>
      </c>
      <c r="P29" s="7">
        <f>IF($J29="","",IFERROR(VLOOKUP($J29,'Listas_Instruções'!$E$2:$F$7,2,FALSE),0))</f>
        <v/>
      </c>
      <c r="Q29" s="8" t="n"/>
      <c r="R29" s="8" t="n"/>
      <c r="S29" s="9">
        <f>IF(AND($Q29="",$R29=""),"",$R29-$Q29)</f>
        <v/>
      </c>
      <c r="T29" s="5" t="n"/>
    </row>
    <row r="30" ht="22" customHeight="1">
      <c r="A30" s="2" t="n"/>
      <c r="B30" s="29" t="n"/>
      <c r="C30" s="4" t="n"/>
      <c r="D30" s="4" t="n"/>
      <c r="E30" s="4" t="n"/>
      <c r="F30" s="5" t="n"/>
      <c r="G30" s="2" t="n"/>
      <c r="H30" s="2" t="n"/>
      <c r="I30" s="4" t="n"/>
      <c r="J30" s="2" t="n"/>
      <c r="K30" s="29" t="n"/>
      <c r="L30" s="29" t="n"/>
      <c r="M30" s="6">
        <f>IF($B30="","",IF($J30="Concluída",$L30-$B30,TODAY()-$B30))</f>
        <v/>
      </c>
      <c r="N30" s="6">
        <f>IF($K30="","",$K30-TODAY())</f>
        <v/>
      </c>
      <c r="O30" s="6">
        <f>IF(OR($J30="",$K30=""),"",IF($J30="Concluída","Concluída",IF($N30&lt;0,"Atrasada",IF($N30&lt;=3,"Vence em até 3 dias","No prazo"))))</f>
        <v/>
      </c>
      <c r="P30" s="7">
        <f>IF($J30="","",IFERROR(VLOOKUP($J30,'Listas_Instruções'!$E$2:$F$7,2,FALSE),0))</f>
        <v/>
      </c>
      <c r="Q30" s="8" t="n"/>
      <c r="R30" s="8" t="n"/>
      <c r="S30" s="9">
        <f>IF(AND($Q30="",$R30=""),"",$R30-$Q30)</f>
        <v/>
      </c>
      <c r="T30" s="5" t="n"/>
    </row>
    <row r="31" ht="22" customHeight="1">
      <c r="A31" s="2" t="n"/>
      <c r="B31" s="29" t="n"/>
      <c r="C31" s="4" t="n"/>
      <c r="D31" s="4" t="n"/>
      <c r="E31" s="4" t="n"/>
      <c r="F31" s="5" t="n"/>
      <c r="G31" s="2" t="n"/>
      <c r="H31" s="2" t="n"/>
      <c r="I31" s="4" t="n"/>
      <c r="J31" s="2" t="n"/>
      <c r="K31" s="29" t="n"/>
      <c r="L31" s="29" t="n"/>
      <c r="M31" s="6">
        <f>IF($B31="","",IF($J31="Concluída",$L31-$B31,TODAY()-$B31))</f>
        <v/>
      </c>
      <c r="N31" s="6">
        <f>IF($K31="","",$K31-TODAY())</f>
        <v/>
      </c>
      <c r="O31" s="6">
        <f>IF(OR($J31="",$K31=""),"",IF($J31="Concluída","Concluída",IF($N31&lt;0,"Atrasada",IF($N31&lt;=3,"Vence em até 3 dias","No prazo"))))</f>
        <v/>
      </c>
      <c r="P31" s="7">
        <f>IF($J31="","",IFERROR(VLOOKUP($J31,'Listas_Instruções'!$E$2:$F$7,2,FALSE),0))</f>
        <v/>
      </c>
      <c r="Q31" s="8" t="n"/>
      <c r="R31" s="8" t="n"/>
      <c r="S31" s="9">
        <f>IF(AND($Q31="",$R31=""),"",$R31-$Q31)</f>
        <v/>
      </c>
      <c r="T31" s="5" t="n"/>
    </row>
    <row r="32" ht="22" customHeight="1">
      <c r="A32" s="2" t="n"/>
      <c r="B32" s="29" t="n"/>
      <c r="C32" s="4" t="n"/>
      <c r="D32" s="4" t="n"/>
      <c r="E32" s="4" t="n"/>
      <c r="F32" s="5" t="n"/>
      <c r="G32" s="2" t="n"/>
      <c r="H32" s="2" t="n"/>
      <c r="I32" s="4" t="n"/>
      <c r="J32" s="2" t="n"/>
      <c r="K32" s="29" t="n"/>
      <c r="L32" s="29" t="n"/>
      <c r="M32" s="6">
        <f>IF($B32="","",IF($J32="Concluída",$L32-$B32,TODAY()-$B32))</f>
        <v/>
      </c>
      <c r="N32" s="6">
        <f>IF($K32="","",$K32-TODAY())</f>
        <v/>
      </c>
      <c r="O32" s="6">
        <f>IF(OR($J32="",$K32=""),"",IF($J32="Concluída","Concluída",IF($N32&lt;0,"Atrasada",IF($N32&lt;=3,"Vence em até 3 dias","No prazo"))))</f>
        <v/>
      </c>
      <c r="P32" s="7">
        <f>IF($J32="","",IFERROR(VLOOKUP($J32,'Listas_Instruções'!$E$2:$F$7,2,FALSE),0))</f>
        <v/>
      </c>
      <c r="Q32" s="8" t="n"/>
      <c r="R32" s="8" t="n"/>
      <c r="S32" s="9">
        <f>IF(AND($Q32="",$R32=""),"",$R32-$Q32)</f>
        <v/>
      </c>
      <c r="T32" s="5" t="n"/>
    </row>
    <row r="33" ht="22" customHeight="1">
      <c r="A33" s="2" t="n"/>
      <c r="B33" s="29" t="n"/>
      <c r="C33" s="4" t="n"/>
      <c r="D33" s="4" t="n"/>
      <c r="E33" s="4" t="n"/>
      <c r="F33" s="5" t="n"/>
      <c r="G33" s="2" t="n"/>
      <c r="H33" s="2" t="n"/>
      <c r="I33" s="4" t="n"/>
      <c r="J33" s="2" t="n"/>
      <c r="K33" s="29" t="n"/>
      <c r="L33" s="29" t="n"/>
      <c r="M33" s="6">
        <f>IF($B33="","",IF($J33="Concluída",$L33-$B33,TODAY()-$B33))</f>
        <v/>
      </c>
      <c r="N33" s="6">
        <f>IF($K33="","",$K33-TODAY())</f>
        <v/>
      </c>
      <c r="O33" s="6">
        <f>IF(OR($J33="",$K33=""),"",IF($J33="Concluída","Concluída",IF($N33&lt;0,"Atrasada",IF($N33&lt;=3,"Vence em até 3 dias","No prazo"))))</f>
        <v/>
      </c>
      <c r="P33" s="7">
        <f>IF($J33="","",IFERROR(VLOOKUP($J33,'Listas_Instruções'!$E$2:$F$7,2,FALSE),0))</f>
        <v/>
      </c>
      <c r="Q33" s="8" t="n"/>
      <c r="R33" s="8" t="n"/>
      <c r="S33" s="9">
        <f>IF(AND($Q33="",$R33=""),"",$R33-$Q33)</f>
        <v/>
      </c>
      <c r="T33" s="5" t="n"/>
    </row>
    <row r="34" ht="22" customHeight="1">
      <c r="A34" s="2" t="n"/>
      <c r="B34" s="29" t="n"/>
      <c r="C34" s="4" t="n"/>
      <c r="D34" s="4" t="n"/>
      <c r="E34" s="4" t="n"/>
      <c r="F34" s="5" t="n"/>
      <c r="G34" s="2" t="n"/>
      <c r="H34" s="2" t="n"/>
      <c r="I34" s="4" t="n"/>
      <c r="J34" s="2" t="n"/>
      <c r="K34" s="29" t="n"/>
      <c r="L34" s="29" t="n"/>
      <c r="M34" s="6">
        <f>IF($B34="","",IF($J34="Concluída",$L34-$B34,TODAY()-$B34))</f>
        <v/>
      </c>
      <c r="N34" s="6">
        <f>IF($K34="","",$K34-TODAY())</f>
        <v/>
      </c>
      <c r="O34" s="6">
        <f>IF(OR($J34="",$K34=""),"",IF($J34="Concluída","Concluída",IF($N34&lt;0,"Atrasada",IF($N34&lt;=3,"Vence em até 3 dias","No prazo"))))</f>
        <v/>
      </c>
      <c r="P34" s="7">
        <f>IF($J34="","",IFERROR(VLOOKUP($J34,'Listas_Instruções'!$E$2:$F$7,2,FALSE),0))</f>
        <v/>
      </c>
      <c r="Q34" s="8" t="n"/>
      <c r="R34" s="8" t="n"/>
      <c r="S34" s="9">
        <f>IF(AND($Q34="",$R34=""),"",$R34-$Q34)</f>
        <v/>
      </c>
      <c r="T34" s="5" t="n"/>
    </row>
    <row r="35" ht="22" customHeight="1">
      <c r="A35" s="2" t="n"/>
      <c r="B35" s="29" t="n"/>
      <c r="C35" s="4" t="n"/>
      <c r="D35" s="4" t="n"/>
      <c r="E35" s="4" t="n"/>
      <c r="F35" s="5" t="n"/>
      <c r="G35" s="2" t="n"/>
      <c r="H35" s="2" t="n"/>
      <c r="I35" s="4" t="n"/>
      <c r="J35" s="2" t="n"/>
      <c r="K35" s="29" t="n"/>
      <c r="L35" s="29" t="n"/>
      <c r="M35" s="6">
        <f>IF($B35="","",IF($J35="Concluída",$L35-$B35,TODAY()-$B35))</f>
        <v/>
      </c>
      <c r="N35" s="6">
        <f>IF($K35="","",$K35-TODAY())</f>
        <v/>
      </c>
      <c r="O35" s="6">
        <f>IF(OR($J35="",$K35=""),"",IF($J35="Concluída","Concluída",IF($N35&lt;0,"Atrasada",IF($N35&lt;=3,"Vence em até 3 dias","No prazo"))))</f>
        <v/>
      </c>
      <c r="P35" s="7">
        <f>IF($J35="","",IFERROR(VLOOKUP($J35,'Listas_Instruções'!$E$2:$F$7,2,FALSE),0))</f>
        <v/>
      </c>
      <c r="Q35" s="8" t="n"/>
      <c r="R35" s="8" t="n"/>
      <c r="S35" s="9">
        <f>IF(AND($Q35="",$R35=""),"",$R35-$Q35)</f>
        <v/>
      </c>
      <c r="T35" s="5" t="n"/>
    </row>
    <row r="36" ht="22" customHeight="1">
      <c r="A36" s="2" t="n"/>
      <c r="B36" s="29" t="n"/>
      <c r="C36" s="4" t="n"/>
      <c r="D36" s="4" t="n"/>
      <c r="E36" s="4" t="n"/>
      <c r="F36" s="5" t="n"/>
      <c r="G36" s="2" t="n"/>
      <c r="H36" s="2" t="n"/>
      <c r="I36" s="4" t="n"/>
      <c r="J36" s="2" t="n"/>
      <c r="K36" s="29" t="n"/>
      <c r="L36" s="29" t="n"/>
      <c r="M36" s="6">
        <f>IF($B36="","",IF($J36="Concluída",$L36-$B36,TODAY()-$B36))</f>
        <v/>
      </c>
      <c r="N36" s="6">
        <f>IF($K36="","",$K36-TODAY())</f>
        <v/>
      </c>
      <c r="O36" s="6">
        <f>IF(OR($J36="",$K36=""),"",IF($J36="Concluída","Concluída",IF($N36&lt;0,"Atrasada",IF($N36&lt;=3,"Vence em até 3 dias","No prazo"))))</f>
        <v/>
      </c>
      <c r="P36" s="7">
        <f>IF($J36="","",IFERROR(VLOOKUP($J36,'Listas_Instruções'!$E$2:$F$7,2,FALSE),0))</f>
        <v/>
      </c>
      <c r="Q36" s="8" t="n"/>
      <c r="R36" s="8" t="n"/>
      <c r="S36" s="9">
        <f>IF(AND($Q36="",$R36=""),"",$R36-$Q36)</f>
        <v/>
      </c>
      <c r="T36" s="5" t="n"/>
    </row>
    <row r="37" ht="22" customHeight="1">
      <c r="A37" s="2" t="n"/>
      <c r="B37" s="29" t="n"/>
      <c r="C37" s="4" t="n"/>
      <c r="D37" s="4" t="n"/>
      <c r="E37" s="4" t="n"/>
      <c r="F37" s="5" t="n"/>
      <c r="G37" s="2" t="n"/>
      <c r="H37" s="2" t="n"/>
      <c r="I37" s="4" t="n"/>
      <c r="J37" s="2" t="n"/>
      <c r="K37" s="29" t="n"/>
      <c r="L37" s="29" t="n"/>
      <c r="M37" s="6">
        <f>IF($B37="","",IF($J37="Concluída",$L37-$B37,TODAY()-$B37))</f>
        <v/>
      </c>
      <c r="N37" s="6">
        <f>IF($K37="","",$K37-TODAY())</f>
        <v/>
      </c>
      <c r="O37" s="6">
        <f>IF(OR($J37="",$K37=""),"",IF($J37="Concluída","Concluída",IF($N37&lt;0,"Atrasada",IF($N37&lt;=3,"Vence em até 3 dias","No prazo"))))</f>
        <v/>
      </c>
      <c r="P37" s="7">
        <f>IF($J37="","",IFERROR(VLOOKUP($J37,'Listas_Instruções'!$E$2:$F$7,2,FALSE),0))</f>
        <v/>
      </c>
      <c r="Q37" s="8" t="n"/>
      <c r="R37" s="8" t="n"/>
      <c r="S37" s="9">
        <f>IF(AND($Q37="",$R37=""),"",$R37-$Q37)</f>
        <v/>
      </c>
      <c r="T37" s="5" t="n"/>
    </row>
    <row r="38" ht="22" customHeight="1">
      <c r="A38" s="2" t="n"/>
      <c r="B38" s="29" t="n"/>
      <c r="C38" s="4" t="n"/>
      <c r="D38" s="4" t="n"/>
      <c r="E38" s="4" t="n"/>
      <c r="F38" s="5" t="n"/>
      <c r="G38" s="2" t="n"/>
      <c r="H38" s="2" t="n"/>
      <c r="I38" s="4" t="n"/>
      <c r="J38" s="2" t="n"/>
      <c r="K38" s="29" t="n"/>
      <c r="L38" s="29" t="n"/>
      <c r="M38" s="6">
        <f>IF($B38="","",IF($J38="Concluída",$L38-$B38,TODAY()-$B38))</f>
        <v/>
      </c>
      <c r="N38" s="6">
        <f>IF($K38="","",$K38-TODAY())</f>
        <v/>
      </c>
      <c r="O38" s="6">
        <f>IF(OR($J38="",$K38=""),"",IF($J38="Concluída","Concluída",IF($N38&lt;0,"Atrasada",IF($N38&lt;=3,"Vence em até 3 dias","No prazo"))))</f>
        <v/>
      </c>
      <c r="P38" s="7">
        <f>IF($J38="","",IFERROR(VLOOKUP($J38,'Listas_Instruções'!$E$2:$F$7,2,FALSE),0))</f>
        <v/>
      </c>
      <c r="Q38" s="8" t="n"/>
      <c r="R38" s="8" t="n"/>
      <c r="S38" s="9">
        <f>IF(AND($Q38="",$R38=""),"",$R38-$Q38)</f>
        <v/>
      </c>
      <c r="T38" s="5" t="n"/>
    </row>
    <row r="39" ht="22" customHeight="1">
      <c r="A39" s="2" t="n"/>
      <c r="B39" s="29" t="n"/>
      <c r="C39" s="4" t="n"/>
      <c r="D39" s="4" t="n"/>
      <c r="E39" s="4" t="n"/>
      <c r="F39" s="5" t="n"/>
      <c r="G39" s="2" t="n"/>
      <c r="H39" s="2" t="n"/>
      <c r="I39" s="4" t="n"/>
      <c r="J39" s="2" t="n"/>
      <c r="K39" s="29" t="n"/>
      <c r="L39" s="29" t="n"/>
      <c r="M39" s="6">
        <f>IF($B39="","",IF($J39="Concluída",$L39-$B39,TODAY()-$B39))</f>
        <v/>
      </c>
      <c r="N39" s="6">
        <f>IF($K39="","",$K39-TODAY())</f>
        <v/>
      </c>
      <c r="O39" s="6">
        <f>IF(OR($J39="",$K39=""),"",IF($J39="Concluída","Concluída",IF($N39&lt;0,"Atrasada",IF($N39&lt;=3,"Vence em até 3 dias","No prazo"))))</f>
        <v/>
      </c>
      <c r="P39" s="7">
        <f>IF($J39="","",IFERROR(VLOOKUP($J39,'Listas_Instruções'!$E$2:$F$7,2,FALSE),0))</f>
        <v/>
      </c>
      <c r="Q39" s="8" t="n"/>
      <c r="R39" s="8" t="n"/>
      <c r="S39" s="9">
        <f>IF(AND($Q39="",$R39=""),"",$R39-$Q39)</f>
        <v/>
      </c>
      <c r="T39" s="5" t="n"/>
    </row>
    <row r="40" ht="22" customHeight="1">
      <c r="A40" s="2" t="n"/>
      <c r="B40" s="29" t="n"/>
      <c r="C40" s="4" t="n"/>
      <c r="D40" s="4" t="n"/>
      <c r="E40" s="4" t="n"/>
      <c r="F40" s="5" t="n"/>
      <c r="G40" s="2" t="n"/>
      <c r="H40" s="2" t="n"/>
      <c r="I40" s="4" t="n"/>
      <c r="J40" s="2" t="n"/>
      <c r="K40" s="29" t="n"/>
      <c r="L40" s="29" t="n"/>
      <c r="M40" s="6">
        <f>IF($B40="","",IF($J40="Concluída",$L40-$B40,TODAY()-$B40))</f>
        <v/>
      </c>
      <c r="N40" s="6">
        <f>IF($K40="","",$K40-TODAY())</f>
        <v/>
      </c>
      <c r="O40" s="6">
        <f>IF(OR($J40="",$K40=""),"",IF($J40="Concluída","Concluída",IF($N40&lt;0,"Atrasada",IF($N40&lt;=3,"Vence em até 3 dias","No prazo"))))</f>
        <v/>
      </c>
      <c r="P40" s="7">
        <f>IF($J40="","",IFERROR(VLOOKUP($J40,'Listas_Instruções'!$E$2:$F$7,2,FALSE),0))</f>
        <v/>
      </c>
      <c r="Q40" s="8" t="n"/>
      <c r="R40" s="8" t="n"/>
      <c r="S40" s="9">
        <f>IF(AND($Q40="",$R40=""),"",$R40-$Q40)</f>
        <v/>
      </c>
      <c r="T40" s="5" t="n"/>
    </row>
    <row r="41" ht="22" customHeight="1">
      <c r="A41" s="2" t="n"/>
      <c r="B41" s="29" t="n"/>
      <c r="C41" s="4" t="n"/>
      <c r="D41" s="4" t="n"/>
      <c r="E41" s="4" t="n"/>
      <c r="F41" s="5" t="n"/>
      <c r="G41" s="2" t="n"/>
      <c r="H41" s="2" t="n"/>
      <c r="I41" s="4" t="n"/>
      <c r="J41" s="2" t="n"/>
      <c r="K41" s="29" t="n"/>
      <c r="L41" s="29" t="n"/>
      <c r="M41" s="6">
        <f>IF($B41="","",IF($J41="Concluída",$L41-$B41,TODAY()-$B41))</f>
        <v/>
      </c>
      <c r="N41" s="6">
        <f>IF($K41="","",$K41-TODAY())</f>
        <v/>
      </c>
      <c r="O41" s="6">
        <f>IF(OR($J41="",$K41=""),"",IF($J41="Concluída","Concluída",IF($N41&lt;0,"Atrasada",IF($N41&lt;=3,"Vence em até 3 dias","No prazo"))))</f>
        <v/>
      </c>
      <c r="P41" s="7">
        <f>IF($J41="","",IFERROR(VLOOKUP($J41,'Listas_Instruções'!$E$2:$F$7,2,FALSE),0))</f>
        <v/>
      </c>
      <c r="Q41" s="8" t="n"/>
      <c r="R41" s="8" t="n"/>
      <c r="S41" s="9">
        <f>IF(AND($Q41="",$R41=""),"",$R41-$Q41)</f>
        <v/>
      </c>
      <c r="T41" s="5" t="n"/>
    </row>
    <row r="42" ht="22" customHeight="1">
      <c r="A42" s="2" t="n"/>
      <c r="B42" s="29" t="n"/>
      <c r="C42" s="4" t="n"/>
      <c r="D42" s="4" t="n"/>
      <c r="E42" s="4" t="n"/>
      <c r="F42" s="5" t="n"/>
      <c r="G42" s="2" t="n"/>
      <c r="H42" s="2" t="n"/>
      <c r="I42" s="4" t="n"/>
      <c r="J42" s="2" t="n"/>
      <c r="K42" s="29" t="n"/>
      <c r="L42" s="29" t="n"/>
      <c r="M42" s="6">
        <f>IF($B42="","",IF($J42="Concluída",$L42-$B42,TODAY()-$B42))</f>
        <v/>
      </c>
      <c r="N42" s="6">
        <f>IF($K42="","",$K42-TODAY())</f>
        <v/>
      </c>
      <c r="O42" s="6">
        <f>IF(OR($J42="",$K42=""),"",IF($J42="Concluída","Concluída",IF($N42&lt;0,"Atrasada",IF($N42&lt;=3,"Vence em até 3 dias","No prazo"))))</f>
        <v/>
      </c>
      <c r="P42" s="7">
        <f>IF($J42="","",IFERROR(VLOOKUP($J42,'Listas_Instruções'!$E$2:$F$7,2,FALSE),0))</f>
        <v/>
      </c>
      <c r="Q42" s="8" t="n"/>
      <c r="R42" s="8" t="n"/>
      <c r="S42" s="9">
        <f>IF(AND($Q42="",$R42=""),"",$R42-$Q42)</f>
        <v/>
      </c>
      <c r="T42" s="5" t="n"/>
    </row>
    <row r="43" ht="22" customHeight="1">
      <c r="A43" s="2" t="n"/>
      <c r="B43" s="29" t="n"/>
      <c r="C43" s="4" t="n"/>
      <c r="D43" s="4" t="n"/>
      <c r="E43" s="4" t="n"/>
      <c r="F43" s="5" t="n"/>
      <c r="G43" s="2" t="n"/>
      <c r="H43" s="2" t="n"/>
      <c r="I43" s="4" t="n"/>
      <c r="J43" s="2" t="n"/>
      <c r="K43" s="29" t="n"/>
      <c r="L43" s="29" t="n"/>
      <c r="M43" s="6">
        <f>IF($B43="","",IF($J43="Concluída",$L43-$B43,TODAY()-$B43))</f>
        <v/>
      </c>
      <c r="N43" s="6">
        <f>IF($K43="","",$K43-TODAY())</f>
        <v/>
      </c>
      <c r="O43" s="6">
        <f>IF(OR($J43="",$K43=""),"",IF($J43="Concluída","Concluída",IF($N43&lt;0,"Atrasada",IF($N43&lt;=3,"Vence em até 3 dias","No prazo"))))</f>
        <v/>
      </c>
      <c r="P43" s="7">
        <f>IF($J43="","",IFERROR(VLOOKUP($J43,'Listas_Instruções'!$E$2:$F$7,2,FALSE),0))</f>
        <v/>
      </c>
      <c r="Q43" s="8" t="n"/>
      <c r="R43" s="8" t="n"/>
      <c r="S43" s="9">
        <f>IF(AND($Q43="",$R43=""),"",$R43-$Q43)</f>
        <v/>
      </c>
      <c r="T43" s="5" t="n"/>
    </row>
    <row r="44" ht="22" customHeight="1">
      <c r="A44" s="2" t="n"/>
      <c r="B44" s="29" t="n"/>
      <c r="C44" s="4" t="n"/>
      <c r="D44" s="4" t="n"/>
      <c r="E44" s="4" t="n"/>
      <c r="F44" s="5" t="n"/>
      <c r="G44" s="2" t="n"/>
      <c r="H44" s="2" t="n"/>
      <c r="I44" s="4" t="n"/>
      <c r="J44" s="2" t="n"/>
      <c r="K44" s="29" t="n"/>
      <c r="L44" s="29" t="n"/>
      <c r="M44" s="6">
        <f>IF($B44="","",IF($J44="Concluída",$L44-$B44,TODAY()-$B44))</f>
        <v/>
      </c>
      <c r="N44" s="6">
        <f>IF($K44="","",$K44-TODAY())</f>
        <v/>
      </c>
      <c r="O44" s="6">
        <f>IF(OR($J44="",$K44=""),"",IF($J44="Concluída","Concluída",IF($N44&lt;0,"Atrasada",IF($N44&lt;=3,"Vence em até 3 dias","No prazo"))))</f>
        <v/>
      </c>
      <c r="P44" s="7">
        <f>IF($J44="","",IFERROR(VLOOKUP($J44,'Listas_Instruções'!$E$2:$F$7,2,FALSE),0))</f>
        <v/>
      </c>
      <c r="Q44" s="8" t="n"/>
      <c r="R44" s="8" t="n"/>
      <c r="S44" s="9">
        <f>IF(AND($Q44="",$R44=""),"",$R44-$Q44)</f>
        <v/>
      </c>
      <c r="T44" s="5" t="n"/>
    </row>
    <row r="45" ht="22" customHeight="1">
      <c r="A45" s="2" t="n"/>
      <c r="B45" s="29" t="n"/>
      <c r="C45" s="4" t="n"/>
      <c r="D45" s="4" t="n"/>
      <c r="E45" s="4" t="n"/>
      <c r="F45" s="5" t="n"/>
      <c r="G45" s="2" t="n"/>
      <c r="H45" s="2" t="n"/>
      <c r="I45" s="4" t="n"/>
      <c r="J45" s="2" t="n"/>
      <c r="K45" s="29" t="n"/>
      <c r="L45" s="29" t="n"/>
      <c r="M45" s="6">
        <f>IF($B45="","",IF($J45="Concluída",$L45-$B45,TODAY()-$B45))</f>
        <v/>
      </c>
      <c r="N45" s="6">
        <f>IF($K45="","",$K45-TODAY())</f>
        <v/>
      </c>
      <c r="O45" s="6">
        <f>IF(OR($J45="",$K45=""),"",IF($J45="Concluída","Concluída",IF($N45&lt;0,"Atrasada",IF($N45&lt;=3,"Vence em até 3 dias","No prazo"))))</f>
        <v/>
      </c>
      <c r="P45" s="7">
        <f>IF($J45="","",IFERROR(VLOOKUP($J45,'Listas_Instruções'!$E$2:$F$7,2,FALSE),0))</f>
        <v/>
      </c>
      <c r="Q45" s="8" t="n"/>
      <c r="R45" s="8" t="n"/>
      <c r="S45" s="9">
        <f>IF(AND($Q45="",$R45=""),"",$R45-$Q45)</f>
        <v/>
      </c>
      <c r="T45" s="5" t="n"/>
    </row>
    <row r="46" ht="22" customHeight="1">
      <c r="A46" s="2" t="n"/>
      <c r="B46" s="29" t="n"/>
      <c r="C46" s="4" t="n"/>
      <c r="D46" s="4" t="n"/>
      <c r="E46" s="4" t="n"/>
      <c r="F46" s="5" t="n"/>
      <c r="G46" s="2" t="n"/>
      <c r="H46" s="2" t="n"/>
      <c r="I46" s="4" t="n"/>
      <c r="J46" s="2" t="n"/>
      <c r="K46" s="29" t="n"/>
      <c r="L46" s="29" t="n"/>
      <c r="M46" s="6">
        <f>IF($B46="","",IF($J46="Concluída",$L46-$B46,TODAY()-$B46))</f>
        <v/>
      </c>
      <c r="N46" s="6">
        <f>IF($K46="","",$K46-TODAY())</f>
        <v/>
      </c>
      <c r="O46" s="6">
        <f>IF(OR($J46="",$K46=""),"",IF($J46="Concluída","Concluída",IF($N46&lt;0,"Atrasada",IF($N46&lt;=3,"Vence em até 3 dias","No prazo"))))</f>
        <v/>
      </c>
      <c r="P46" s="7">
        <f>IF($J46="","",IFERROR(VLOOKUP($J46,'Listas_Instruções'!$E$2:$F$7,2,FALSE),0))</f>
        <v/>
      </c>
      <c r="Q46" s="8" t="n"/>
      <c r="R46" s="8" t="n"/>
      <c r="S46" s="9">
        <f>IF(AND($Q46="",$R46=""),"",$R46-$Q46)</f>
        <v/>
      </c>
      <c r="T46" s="5" t="n"/>
    </row>
    <row r="47" ht="22" customHeight="1">
      <c r="A47" s="2" t="n"/>
      <c r="B47" s="29" t="n"/>
      <c r="C47" s="4" t="n"/>
      <c r="D47" s="4" t="n"/>
      <c r="E47" s="4" t="n"/>
      <c r="F47" s="5" t="n"/>
      <c r="G47" s="2" t="n"/>
      <c r="H47" s="2" t="n"/>
      <c r="I47" s="4" t="n"/>
      <c r="J47" s="2" t="n"/>
      <c r="K47" s="29" t="n"/>
      <c r="L47" s="29" t="n"/>
      <c r="M47" s="6">
        <f>IF($B47="","",IF($J47="Concluída",$L47-$B47,TODAY()-$B47))</f>
        <v/>
      </c>
      <c r="N47" s="6">
        <f>IF($K47="","",$K47-TODAY())</f>
        <v/>
      </c>
      <c r="O47" s="6">
        <f>IF(OR($J47="",$K47=""),"",IF($J47="Concluída","Concluída",IF($N47&lt;0,"Atrasada",IF($N47&lt;=3,"Vence em até 3 dias","No prazo"))))</f>
        <v/>
      </c>
      <c r="P47" s="7">
        <f>IF($J47="","",IFERROR(VLOOKUP($J47,'Listas_Instruções'!$E$2:$F$7,2,FALSE),0))</f>
        <v/>
      </c>
      <c r="Q47" s="8" t="n"/>
      <c r="R47" s="8" t="n"/>
      <c r="S47" s="9">
        <f>IF(AND($Q47="",$R47=""),"",$R47-$Q47)</f>
        <v/>
      </c>
      <c r="T47" s="5" t="n"/>
    </row>
    <row r="48" ht="22" customHeight="1">
      <c r="A48" s="2" t="n"/>
      <c r="B48" s="29" t="n"/>
      <c r="C48" s="4" t="n"/>
      <c r="D48" s="4" t="n"/>
      <c r="E48" s="4" t="n"/>
      <c r="F48" s="5" t="n"/>
      <c r="G48" s="2" t="n"/>
      <c r="H48" s="2" t="n"/>
      <c r="I48" s="4" t="n"/>
      <c r="J48" s="2" t="n"/>
      <c r="K48" s="29" t="n"/>
      <c r="L48" s="29" t="n"/>
      <c r="M48" s="6">
        <f>IF($B48="","",IF($J48="Concluída",$L48-$B48,TODAY()-$B48))</f>
        <v/>
      </c>
      <c r="N48" s="6">
        <f>IF($K48="","",$K48-TODAY())</f>
        <v/>
      </c>
      <c r="O48" s="6">
        <f>IF(OR($J48="",$K48=""),"",IF($J48="Concluída","Concluída",IF($N48&lt;0,"Atrasada",IF($N48&lt;=3,"Vence em até 3 dias","No prazo"))))</f>
        <v/>
      </c>
      <c r="P48" s="7">
        <f>IF($J48="","",IFERROR(VLOOKUP($J48,'Listas_Instruções'!$E$2:$F$7,2,FALSE),0))</f>
        <v/>
      </c>
      <c r="Q48" s="8" t="n"/>
      <c r="R48" s="8" t="n"/>
      <c r="S48" s="9">
        <f>IF(AND($Q48="",$R48=""),"",$R48-$Q48)</f>
        <v/>
      </c>
      <c r="T48" s="5" t="n"/>
    </row>
    <row r="49" ht="22" customHeight="1">
      <c r="A49" s="2" t="n"/>
      <c r="B49" s="29" t="n"/>
      <c r="C49" s="4" t="n"/>
      <c r="D49" s="4" t="n"/>
      <c r="E49" s="4" t="n"/>
      <c r="F49" s="5" t="n"/>
      <c r="G49" s="2" t="n"/>
      <c r="H49" s="2" t="n"/>
      <c r="I49" s="4" t="n"/>
      <c r="J49" s="2" t="n"/>
      <c r="K49" s="29" t="n"/>
      <c r="L49" s="29" t="n"/>
      <c r="M49" s="6">
        <f>IF($B49="","",IF($J49="Concluída",$L49-$B49,TODAY()-$B49))</f>
        <v/>
      </c>
      <c r="N49" s="6">
        <f>IF($K49="","",$K49-TODAY())</f>
        <v/>
      </c>
      <c r="O49" s="6">
        <f>IF(OR($J49="",$K49=""),"",IF($J49="Concluída","Concluída",IF($N49&lt;0,"Atrasada",IF($N49&lt;=3,"Vence em até 3 dias","No prazo"))))</f>
        <v/>
      </c>
      <c r="P49" s="7">
        <f>IF($J49="","",IFERROR(VLOOKUP($J49,'Listas_Instruções'!$E$2:$F$7,2,FALSE),0))</f>
        <v/>
      </c>
      <c r="Q49" s="8" t="n"/>
      <c r="R49" s="8" t="n"/>
      <c r="S49" s="9">
        <f>IF(AND($Q49="",$R49=""),"",$R49-$Q49)</f>
        <v/>
      </c>
      <c r="T49" s="5" t="n"/>
    </row>
    <row r="50" ht="22" customHeight="1">
      <c r="A50" s="2" t="n"/>
      <c r="B50" s="29" t="n"/>
      <c r="C50" s="4" t="n"/>
      <c r="D50" s="4" t="n"/>
      <c r="E50" s="4" t="n"/>
      <c r="F50" s="5" t="n"/>
      <c r="G50" s="2" t="n"/>
      <c r="H50" s="2" t="n"/>
      <c r="I50" s="4" t="n"/>
      <c r="J50" s="2" t="n"/>
      <c r="K50" s="29" t="n"/>
      <c r="L50" s="29" t="n"/>
      <c r="M50" s="6">
        <f>IF($B50="","",IF($J50="Concluída",$L50-$B50,TODAY()-$B50))</f>
        <v/>
      </c>
      <c r="N50" s="6">
        <f>IF($K50="","",$K50-TODAY())</f>
        <v/>
      </c>
      <c r="O50" s="6">
        <f>IF(OR($J50="",$K50=""),"",IF($J50="Concluída","Concluída",IF($N50&lt;0,"Atrasada",IF($N50&lt;=3,"Vence em até 3 dias","No prazo"))))</f>
        <v/>
      </c>
      <c r="P50" s="7">
        <f>IF($J50="","",IFERROR(VLOOKUP($J50,'Listas_Instruções'!$E$2:$F$7,2,FALSE),0))</f>
        <v/>
      </c>
      <c r="Q50" s="8" t="n"/>
      <c r="R50" s="8" t="n"/>
      <c r="S50" s="9">
        <f>IF(AND($Q50="",$R50=""),"",$R50-$Q50)</f>
        <v/>
      </c>
      <c r="T50" s="5" t="n"/>
    </row>
    <row r="51" ht="22" customHeight="1">
      <c r="A51" s="2" t="n"/>
      <c r="B51" s="29" t="n"/>
      <c r="C51" s="4" t="n"/>
      <c r="D51" s="4" t="n"/>
      <c r="E51" s="4" t="n"/>
      <c r="F51" s="5" t="n"/>
      <c r="G51" s="2" t="n"/>
      <c r="H51" s="2" t="n"/>
      <c r="I51" s="4" t="n"/>
      <c r="J51" s="2" t="n"/>
      <c r="K51" s="29" t="n"/>
      <c r="L51" s="29" t="n"/>
      <c r="M51" s="6">
        <f>IF($B51="","",IF($J51="Concluída",$L51-$B51,TODAY()-$B51))</f>
        <v/>
      </c>
      <c r="N51" s="6">
        <f>IF($K51="","",$K51-TODAY())</f>
        <v/>
      </c>
      <c r="O51" s="6">
        <f>IF(OR($J51="",$K51=""),"",IF($J51="Concluída","Concluída",IF($N51&lt;0,"Atrasada",IF($N51&lt;=3,"Vence em até 3 dias","No prazo"))))</f>
        <v/>
      </c>
      <c r="P51" s="7">
        <f>IF($J51="","",IFERROR(VLOOKUP($J51,'Listas_Instruções'!$E$2:$F$7,2,FALSE),0))</f>
        <v/>
      </c>
      <c r="Q51" s="8" t="n"/>
      <c r="R51" s="8" t="n"/>
      <c r="S51" s="9">
        <f>IF(AND($Q51="",$R51=""),"",$R51-$Q51)</f>
        <v/>
      </c>
      <c r="T51" s="5" t="n"/>
    </row>
    <row r="52" ht="22" customHeight="1">
      <c r="A52" s="2" t="n"/>
      <c r="B52" s="29" t="n"/>
      <c r="C52" s="4" t="n"/>
      <c r="D52" s="4" t="n"/>
      <c r="E52" s="4" t="n"/>
      <c r="F52" s="5" t="n"/>
      <c r="G52" s="2" t="n"/>
      <c r="H52" s="2" t="n"/>
      <c r="I52" s="4" t="n"/>
      <c r="J52" s="2" t="n"/>
      <c r="K52" s="29" t="n"/>
      <c r="L52" s="29" t="n"/>
      <c r="M52" s="6">
        <f>IF($B52="","",IF($J52="Concluída",$L52-$B52,TODAY()-$B52))</f>
        <v/>
      </c>
      <c r="N52" s="6">
        <f>IF($K52="","",$K52-TODAY())</f>
        <v/>
      </c>
      <c r="O52" s="6">
        <f>IF(OR($J52="",$K52=""),"",IF($J52="Concluída","Concluída",IF($N52&lt;0,"Atrasada",IF($N52&lt;=3,"Vence em até 3 dias","No prazo"))))</f>
        <v/>
      </c>
      <c r="P52" s="7">
        <f>IF($J52="","",IFERROR(VLOOKUP($J52,'Listas_Instruções'!$E$2:$F$7,2,FALSE),0))</f>
        <v/>
      </c>
      <c r="Q52" s="8" t="n"/>
      <c r="R52" s="8" t="n"/>
      <c r="S52" s="9">
        <f>IF(AND($Q52="",$R52=""),"",$R52-$Q52)</f>
        <v/>
      </c>
      <c r="T52" s="5" t="n"/>
    </row>
    <row r="53" ht="22" customHeight="1">
      <c r="A53" s="2" t="n"/>
      <c r="B53" s="29" t="n"/>
      <c r="C53" s="4" t="n"/>
      <c r="D53" s="4" t="n"/>
      <c r="E53" s="4" t="n"/>
      <c r="F53" s="5" t="n"/>
      <c r="G53" s="2" t="n"/>
      <c r="H53" s="2" t="n"/>
      <c r="I53" s="4" t="n"/>
      <c r="J53" s="2" t="n"/>
      <c r="K53" s="29" t="n"/>
      <c r="L53" s="29" t="n"/>
      <c r="M53" s="6">
        <f>IF($B53="","",IF($J53="Concluída",$L53-$B53,TODAY()-$B53))</f>
        <v/>
      </c>
      <c r="N53" s="6">
        <f>IF($K53="","",$K53-TODAY())</f>
        <v/>
      </c>
      <c r="O53" s="6">
        <f>IF(OR($J53="",$K53=""),"",IF($J53="Concluída","Concluída",IF($N53&lt;0,"Atrasada",IF($N53&lt;=3,"Vence em até 3 dias","No prazo"))))</f>
        <v/>
      </c>
      <c r="P53" s="7">
        <f>IF($J53="","",IFERROR(VLOOKUP($J53,'Listas_Instruções'!$E$2:$F$7,2,FALSE),0))</f>
        <v/>
      </c>
      <c r="Q53" s="8" t="n"/>
      <c r="R53" s="8" t="n"/>
      <c r="S53" s="9">
        <f>IF(AND($Q53="",$R53=""),"",$R53-$Q53)</f>
        <v/>
      </c>
      <c r="T53" s="5" t="n"/>
    </row>
    <row r="54" ht="22" customHeight="1">
      <c r="A54" s="2" t="n"/>
      <c r="B54" s="29" t="n"/>
      <c r="C54" s="4" t="n"/>
      <c r="D54" s="4" t="n"/>
      <c r="E54" s="4" t="n"/>
      <c r="F54" s="5" t="n"/>
      <c r="G54" s="2" t="n"/>
      <c r="H54" s="2" t="n"/>
      <c r="I54" s="4" t="n"/>
      <c r="J54" s="2" t="n"/>
      <c r="K54" s="29" t="n"/>
      <c r="L54" s="29" t="n"/>
      <c r="M54" s="6">
        <f>IF($B54="","",IF($J54="Concluída",$L54-$B54,TODAY()-$B54))</f>
        <v/>
      </c>
      <c r="N54" s="6">
        <f>IF($K54="","",$K54-TODAY())</f>
        <v/>
      </c>
      <c r="O54" s="6">
        <f>IF(OR($J54="",$K54=""),"",IF($J54="Concluída","Concluída",IF($N54&lt;0,"Atrasada",IF($N54&lt;=3,"Vence em até 3 dias","No prazo"))))</f>
        <v/>
      </c>
      <c r="P54" s="7">
        <f>IF($J54="","",IFERROR(VLOOKUP($J54,'Listas_Instruções'!$E$2:$F$7,2,FALSE),0))</f>
        <v/>
      </c>
      <c r="Q54" s="8" t="n"/>
      <c r="R54" s="8" t="n"/>
      <c r="S54" s="9">
        <f>IF(AND($Q54="",$R54=""),"",$R54-$Q54)</f>
        <v/>
      </c>
      <c r="T54" s="5" t="n"/>
    </row>
    <row r="55" ht="22" customHeight="1">
      <c r="A55" s="2" t="n"/>
      <c r="B55" s="29" t="n"/>
      <c r="C55" s="4" t="n"/>
      <c r="D55" s="4" t="n"/>
      <c r="E55" s="4" t="n"/>
      <c r="F55" s="5" t="n"/>
      <c r="G55" s="2" t="n"/>
      <c r="H55" s="2" t="n"/>
      <c r="I55" s="4" t="n"/>
      <c r="J55" s="2" t="n"/>
      <c r="K55" s="29" t="n"/>
      <c r="L55" s="29" t="n"/>
      <c r="M55" s="6">
        <f>IF($B55="","",IF($J55="Concluída",$L55-$B55,TODAY()-$B55))</f>
        <v/>
      </c>
      <c r="N55" s="6">
        <f>IF($K55="","",$K55-TODAY())</f>
        <v/>
      </c>
      <c r="O55" s="6">
        <f>IF(OR($J55="",$K55=""),"",IF($J55="Concluída","Concluída",IF($N55&lt;0,"Atrasada",IF($N55&lt;=3,"Vence em até 3 dias","No prazo"))))</f>
        <v/>
      </c>
      <c r="P55" s="7">
        <f>IF($J55="","",IFERROR(VLOOKUP($J55,'Listas_Instruções'!$E$2:$F$7,2,FALSE),0))</f>
        <v/>
      </c>
      <c r="Q55" s="8" t="n"/>
      <c r="R55" s="8" t="n"/>
      <c r="S55" s="9">
        <f>IF(AND($Q55="",$R55=""),"",$R55-$Q55)</f>
        <v/>
      </c>
      <c r="T55" s="5" t="n"/>
    </row>
    <row r="56" ht="22" customHeight="1">
      <c r="A56" s="2" t="n"/>
      <c r="B56" s="29" t="n"/>
      <c r="C56" s="4" t="n"/>
      <c r="D56" s="4" t="n"/>
      <c r="E56" s="4" t="n"/>
      <c r="F56" s="5" t="n"/>
      <c r="G56" s="2" t="n"/>
      <c r="H56" s="2" t="n"/>
      <c r="I56" s="4" t="n"/>
      <c r="J56" s="2" t="n"/>
      <c r="K56" s="29" t="n"/>
      <c r="L56" s="29" t="n"/>
      <c r="M56" s="6">
        <f>IF($B56="","",IF($J56="Concluída",$L56-$B56,TODAY()-$B56))</f>
        <v/>
      </c>
      <c r="N56" s="6">
        <f>IF($K56="","",$K56-TODAY())</f>
        <v/>
      </c>
      <c r="O56" s="6">
        <f>IF(OR($J56="",$K56=""),"",IF($J56="Concluída","Concluída",IF($N56&lt;0,"Atrasada",IF($N56&lt;=3,"Vence em até 3 dias","No prazo"))))</f>
        <v/>
      </c>
      <c r="P56" s="7">
        <f>IF($J56="","",IFERROR(VLOOKUP($J56,'Listas_Instruções'!$E$2:$F$7,2,FALSE),0))</f>
        <v/>
      </c>
      <c r="Q56" s="8" t="n"/>
      <c r="R56" s="8" t="n"/>
      <c r="S56" s="9">
        <f>IF(AND($Q56="",$R56=""),"",$R56-$Q56)</f>
        <v/>
      </c>
      <c r="T56" s="5" t="n"/>
    </row>
    <row r="57" ht="22" customHeight="1">
      <c r="A57" s="2" t="n"/>
      <c r="B57" s="29" t="n"/>
      <c r="C57" s="4" t="n"/>
      <c r="D57" s="4" t="n"/>
      <c r="E57" s="4" t="n"/>
      <c r="F57" s="5" t="n"/>
      <c r="G57" s="2" t="n"/>
      <c r="H57" s="2" t="n"/>
      <c r="I57" s="4" t="n"/>
      <c r="J57" s="2" t="n"/>
      <c r="K57" s="29" t="n"/>
      <c r="L57" s="29" t="n"/>
      <c r="M57" s="6">
        <f>IF($B57="","",IF($J57="Concluída",$L57-$B57,TODAY()-$B57))</f>
        <v/>
      </c>
      <c r="N57" s="6">
        <f>IF($K57="","",$K57-TODAY())</f>
        <v/>
      </c>
      <c r="O57" s="6">
        <f>IF(OR($J57="",$K57=""),"",IF($J57="Concluída","Concluída",IF($N57&lt;0,"Atrasada",IF($N57&lt;=3,"Vence em até 3 dias","No prazo"))))</f>
        <v/>
      </c>
      <c r="P57" s="7">
        <f>IF($J57="","",IFERROR(VLOOKUP($J57,'Listas_Instruções'!$E$2:$F$7,2,FALSE),0))</f>
        <v/>
      </c>
      <c r="Q57" s="8" t="n"/>
      <c r="R57" s="8" t="n"/>
      <c r="S57" s="9">
        <f>IF(AND($Q57="",$R57=""),"",$R57-$Q57)</f>
        <v/>
      </c>
      <c r="T57" s="5" t="n"/>
    </row>
    <row r="58" ht="22" customHeight="1">
      <c r="A58" s="2" t="n"/>
      <c r="B58" s="29" t="n"/>
      <c r="C58" s="4" t="n"/>
      <c r="D58" s="4" t="n"/>
      <c r="E58" s="4" t="n"/>
      <c r="F58" s="5" t="n"/>
      <c r="G58" s="2" t="n"/>
      <c r="H58" s="2" t="n"/>
      <c r="I58" s="4" t="n"/>
      <c r="J58" s="2" t="n"/>
      <c r="K58" s="29" t="n"/>
      <c r="L58" s="29" t="n"/>
      <c r="M58" s="6">
        <f>IF($B58="","",IF($J58="Concluída",$L58-$B58,TODAY()-$B58))</f>
        <v/>
      </c>
      <c r="N58" s="6">
        <f>IF($K58="","",$K58-TODAY())</f>
        <v/>
      </c>
      <c r="O58" s="6">
        <f>IF(OR($J58="",$K58=""),"",IF($J58="Concluída","Concluída",IF($N58&lt;0,"Atrasada",IF($N58&lt;=3,"Vence em até 3 dias","No prazo"))))</f>
        <v/>
      </c>
      <c r="P58" s="7">
        <f>IF($J58="","",IFERROR(VLOOKUP($J58,'Listas_Instruções'!$E$2:$F$7,2,FALSE),0))</f>
        <v/>
      </c>
      <c r="Q58" s="8" t="n"/>
      <c r="R58" s="8" t="n"/>
      <c r="S58" s="9">
        <f>IF(AND($Q58="",$R58=""),"",$R58-$Q58)</f>
        <v/>
      </c>
      <c r="T58" s="5" t="n"/>
    </row>
    <row r="59" ht="22" customHeight="1">
      <c r="A59" s="2" t="n"/>
      <c r="B59" s="29" t="n"/>
      <c r="C59" s="4" t="n"/>
      <c r="D59" s="4" t="n"/>
      <c r="E59" s="4" t="n"/>
      <c r="F59" s="5" t="n"/>
      <c r="G59" s="2" t="n"/>
      <c r="H59" s="2" t="n"/>
      <c r="I59" s="4" t="n"/>
      <c r="J59" s="2" t="n"/>
      <c r="K59" s="29" t="n"/>
      <c r="L59" s="29" t="n"/>
      <c r="M59" s="6">
        <f>IF($B59="","",IF($J59="Concluída",$L59-$B59,TODAY()-$B59))</f>
        <v/>
      </c>
      <c r="N59" s="6">
        <f>IF($K59="","",$K59-TODAY())</f>
        <v/>
      </c>
      <c r="O59" s="6">
        <f>IF(OR($J59="",$K59=""),"",IF($J59="Concluída","Concluída",IF($N59&lt;0,"Atrasada",IF($N59&lt;=3,"Vence em até 3 dias","No prazo"))))</f>
        <v/>
      </c>
      <c r="P59" s="7">
        <f>IF($J59="","",IFERROR(VLOOKUP($J59,'Listas_Instruções'!$E$2:$F$7,2,FALSE),0))</f>
        <v/>
      </c>
      <c r="Q59" s="8" t="n"/>
      <c r="R59" s="8" t="n"/>
      <c r="S59" s="9">
        <f>IF(AND($Q59="",$R59=""),"",$R59-$Q59)</f>
        <v/>
      </c>
      <c r="T59" s="5" t="n"/>
    </row>
    <row r="60" ht="22" customHeight="1">
      <c r="A60" s="2" t="n"/>
      <c r="B60" s="29" t="n"/>
      <c r="C60" s="4" t="n"/>
      <c r="D60" s="4" t="n"/>
      <c r="E60" s="4" t="n"/>
      <c r="F60" s="5" t="n"/>
      <c r="G60" s="2" t="n"/>
      <c r="H60" s="2" t="n"/>
      <c r="I60" s="4" t="n"/>
      <c r="J60" s="2" t="n"/>
      <c r="K60" s="29" t="n"/>
      <c r="L60" s="29" t="n"/>
      <c r="M60" s="6">
        <f>IF($B60="","",IF($J60="Concluída",$L60-$B60,TODAY()-$B60))</f>
        <v/>
      </c>
      <c r="N60" s="6">
        <f>IF($K60="","",$K60-TODAY())</f>
        <v/>
      </c>
      <c r="O60" s="6">
        <f>IF(OR($J60="",$K60=""),"",IF($J60="Concluída","Concluída",IF($N60&lt;0,"Atrasada",IF($N60&lt;=3,"Vence em até 3 dias","No prazo"))))</f>
        <v/>
      </c>
      <c r="P60" s="7">
        <f>IF($J60="","",IFERROR(VLOOKUP($J60,'Listas_Instruções'!$E$2:$F$7,2,FALSE),0))</f>
        <v/>
      </c>
      <c r="Q60" s="8" t="n"/>
      <c r="R60" s="8" t="n"/>
      <c r="S60" s="9">
        <f>IF(AND($Q60="",$R60=""),"",$R60-$Q60)</f>
        <v/>
      </c>
      <c r="T60" s="5" t="n"/>
    </row>
    <row r="61" ht="22" customHeight="1">
      <c r="A61" s="2" t="n"/>
      <c r="B61" s="29" t="n"/>
      <c r="C61" s="4" t="n"/>
      <c r="D61" s="4" t="n"/>
      <c r="E61" s="4" t="n"/>
      <c r="F61" s="5" t="n"/>
      <c r="G61" s="2" t="n"/>
      <c r="H61" s="2" t="n"/>
      <c r="I61" s="4" t="n"/>
      <c r="J61" s="2" t="n"/>
      <c r="K61" s="29" t="n"/>
      <c r="L61" s="29" t="n"/>
      <c r="M61" s="6">
        <f>IF($B61="","",IF($J61="Concluída",$L61-$B61,TODAY()-$B61))</f>
        <v/>
      </c>
      <c r="N61" s="6">
        <f>IF($K61="","",$K61-TODAY())</f>
        <v/>
      </c>
      <c r="O61" s="6">
        <f>IF(OR($J61="",$K61=""),"",IF($J61="Concluída","Concluída",IF($N61&lt;0,"Atrasada",IF($N61&lt;=3,"Vence em até 3 dias","No prazo"))))</f>
        <v/>
      </c>
      <c r="P61" s="7">
        <f>IF($J61="","",IFERROR(VLOOKUP($J61,'Listas_Instruções'!$E$2:$F$7,2,FALSE),0))</f>
        <v/>
      </c>
      <c r="Q61" s="8" t="n"/>
      <c r="R61" s="8" t="n"/>
      <c r="S61" s="9">
        <f>IF(AND($Q61="",$R61=""),"",$R61-$Q61)</f>
        <v/>
      </c>
      <c r="T61" s="5" t="n"/>
    </row>
    <row r="62" ht="22" customHeight="1">
      <c r="A62" s="2" t="n"/>
      <c r="B62" s="29" t="n"/>
      <c r="C62" s="4" t="n"/>
      <c r="D62" s="4" t="n"/>
      <c r="E62" s="4" t="n"/>
      <c r="F62" s="5" t="n"/>
      <c r="G62" s="2" t="n"/>
      <c r="H62" s="2" t="n"/>
      <c r="I62" s="4" t="n"/>
      <c r="J62" s="2" t="n"/>
      <c r="K62" s="29" t="n"/>
      <c r="L62" s="29" t="n"/>
      <c r="M62" s="6">
        <f>IF($B62="","",IF($J62="Concluída",$L62-$B62,TODAY()-$B62))</f>
        <v/>
      </c>
      <c r="N62" s="6">
        <f>IF($K62="","",$K62-TODAY())</f>
        <v/>
      </c>
      <c r="O62" s="6">
        <f>IF(OR($J62="",$K62=""),"",IF($J62="Concluída","Concluída",IF($N62&lt;0,"Atrasada",IF($N62&lt;=3,"Vence em até 3 dias","No prazo"))))</f>
        <v/>
      </c>
      <c r="P62" s="7">
        <f>IF($J62="","",IFERROR(VLOOKUP($J62,'Listas_Instruções'!$E$2:$F$7,2,FALSE),0))</f>
        <v/>
      </c>
      <c r="Q62" s="8" t="n"/>
      <c r="R62" s="8" t="n"/>
      <c r="S62" s="9">
        <f>IF(AND($Q62="",$R62=""),"",$R62-$Q62)</f>
        <v/>
      </c>
      <c r="T62" s="5" t="n"/>
    </row>
    <row r="63" ht="22" customHeight="1">
      <c r="A63" s="2" t="n"/>
      <c r="B63" s="29" t="n"/>
      <c r="C63" s="4" t="n"/>
      <c r="D63" s="4" t="n"/>
      <c r="E63" s="4" t="n"/>
      <c r="F63" s="5" t="n"/>
      <c r="G63" s="2" t="n"/>
      <c r="H63" s="2" t="n"/>
      <c r="I63" s="4" t="n"/>
      <c r="J63" s="2" t="n"/>
      <c r="K63" s="29" t="n"/>
      <c r="L63" s="29" t="n"/>
      <c r="M63" s="6">
        <f>IF($B63="","",IF($J63="Concluída",$L63-$B63,TODAY()-$B63))</f>
        <v/>
      </c>
      <c r="N63" s="6">
        <f>IF($K63="","",$K63-TODAY())</f>
        <v/>
      </c>
      <c r="O63" s="6">
        <f>IF(OR($J63="",$K63=""),"",IF($J63="Concluída","Concluída",IF($N63&lt;0,"Atrasada",IF($N63&lt;=3,"Vence em até 3 dias","No prazo"))))</f>
        <v/>
      </c>
      <c r="P63" s="7">
        <f>IF($J63="","",IFERROR(VLOOKUP($J63,'Listas_Instruções'!$E$2:$F$7,2,FALSE),0))</f>
        <v/>
      </c>
      <c r="Q63" s="8" t="n"/>
      <c r="R63" s="8" t="n"/>
      <c r="S63" s="9">
        <f>IF(AND($Q63="",$R63=""),"",$R63-$Q63)</f>
        <v/>
      </c>
      <c r="T63" s="5" t="n"/>
    </row>
    <row r="64" ht="22" customHeight="1">
      <c r="A64" s="2" t="n"/>
      <c r="B64" s="29" t="n"/>
      <c r="C64" s="4" t="n"/>
      <c r="D64" s="4" t="n"/>
      <c r="E64" s="4" t="n"/>
      <c r="F64" s="5" t="n"/>
      <c r="G64" s="2" t="n"/>
      <c r="H64" s="2" t="n"/>
      <c r="I64" s="4" t="n"/>
      <c r="J64" s="2" t="n"/>
      <c r="K64" s="29" t="n"/>
      <c r="L64" s="29" t="n"/>
      <c r="M64" s="6">
        <f>IF($B64="","",IF($J64="Concluída",$L64-$B64,TODAY()-$B64))</f>
        <v/>
      </c>
      <c r="N64" s="6">
        <f>IF($K64="","",$K64-TODAY())</f>
        <v/>
      </c>
      <c r="O64" s="6">
        <f>IF(OR($J64="",$K64=""),"",IF($J64="Concluída","Concluída",IF($N64&lt;0,"Atrasada",IF($N64&lt;=3,"Vence em até 3 dias","No prazo"))))</f>
        <v/>
      </c>
      <c r="P64" s="7">
        <f>IF($J64="","",IFERROR(VLOOKUP($J64,'Listas_Instruções'!$E$2:$F$7,2,FALSE),0))</f>
        <v/>
      </c>
      <c r="Q64" s="8" t="n"/>
      <c r="R64" s="8" t="n"/>
      <c r="S64" s="9">
        <f>IF(AND($Q64="",$R64=""),"",$R64-$Q64)</f>
        <v/>
      </c>
      <c r="T64" s="5" t="n"/>
    </row>
    <row r="65" ht="22" customHeight="1">
      <c r="A65" s="2" t="n"/>
      <c r="B65" s="29" t="n"/>
      <c r="C65" s="4" t="n"/>
      <c r="D65" s="4" t="n"/>
      <c r="E65" s="4" t="n"/>
      <c r="F65" s="5" t="n"/>
      <c r="G65" s="2" t="n"/>
      <c r="H65" s="2" t="n"/>
      <c r="I65" s="4" t="n"/>
      <c r="J65" s="2" t="n"/>
      <c r="K65" s="29" t="n"/>
      <c r="L65" s="29" t="n"/>
      <c r="M65" s="6">
        <f>IF($B65="","",IF($J65="Concluída",$L65-$B65,TODAY()-$B65))</f>
        <v/>
      </c>
      <c r="N65" s="6">
        <f>IF($K65="","",$K65-TODAY())</f>
        <v/>
      </c>
      <c r="O65" s="6">
        <f>IF(OR($J65="",$K65=""),"",IF($J65="Concluída","Concluída",IF($N65&lt;0,"Atrasada",IF($N65&lt;=3,"Vence em até 3 dias","No prazo"))))</f>
        <v/>
      </c>
      <c r="P65" s="7">
        <f>IF($J65="","",IFERROR(VLOOKUP($J65,'Listas_Instruções'!$E$2:$F$7,2,FALSE),0))</f>
        <v/>
      </c>
      <c r="Q65" s="8" t="n"/>
      <c r="R65" s="8" t="n"/>
      <c r="S65" s="9">
        <f>IF(AND($Q65="",$R65=""),"",$R65-$Q65)</f>
        <v/>
      </c>
      <c r="T65" s="5" t="n"/>
    </row>
    <row r="66" ht="22" customHeight="1">
      <c r="A66" s="2" t="n"/>
      <c r="B66" s="29" t="n"/>
      <c r="C66" s="4" t="n"/>
      <c r="D66" s="4" t="n"/>
      <c r="E66" s="4" t="n"/>
      <c r="F66" s="5" t="n"/>
      <c r="G66" s="2" t="n"/>
      <c r="H66" s="2" t="n"/>
      <c r="I66" s="4" t="n"/>
      <c r="J66" s="2" t="n"/>
      <c r="K66" s="29" t="n"/>
      <c r="L66" s="29" t="n"/>
      <c r="M66" s="6">
        <f>IF($B66="","",IF($J66="Concluída",$L66-$B66,TODAY()-$B66))</f>
        <v/>
      </c>
      <c r="N66" s="6">
        <f>IF($K66="","",$K66-TODAY())</f>
        <v/>
      </c>
      <c r="O66" s="6">
        <f>IF(OR($J66="",$K66=""),"",IF($J66="Concluída","Concluída",IF($N66&lt;0,"Atrasada",IF($N66&lt;=3,"Vence em até 3 dias","No prazo"))))</f>
        <v/>
      </c>
      <c r="P66" s="7">
        <f>IF($J66="","",IFERROR(VLOOKUP($J66,'Listas_Instruções'!$E$2:$F$7,2,FALSE),0))</f>
        <v/>
      </c>
      <c r="Q66" s="8" t="n"/>
      <c r="R66" s="8" t="n"/>
      <c r="S66" s="9">
        <f>IF(AND($Q66="",$R66=""),"",$R66-$Q66)</f>
        <v/>
      </c>
      <c r="T66" s="5" t="n"/>
    </row>
    <row r="67" ht="22" customHeight="1">
      <c r="A67" s="2" t="n"/>
      <c r="B67" s="29" t="n"/>
      <c r="C67" s="4" t="n"/>
      <c r="D67" s="4" t="n"/>
      <c r="E67" s="4" t="n"/>
      <c r="F67" s="5" t="n"/>
      <c r="G67" s="2" t="n"/>
      <c r="H67" s="2" t="n"/>
      <c r="I67" s="4" t="n"/>
      <c r="J67" s="2" t="n"/>
      <c r="K67" s="29" t="n"/>
      <c r="L67" s="29" t="n"/>
      <c r="M67" s="6">
        <f>IF($B67="","",IF($J67="Concluída",$L67-$B67,TODAY()-$B67))</f>
        <v/>
      </c>
      <c r="N67" s="6">
        <f>IF($K67="","",$K67-TODAY())</f>
        <v/>
      </c>
      <c r="O67" s="6">
        <f>IF(OR($J67="",$K67=""),"",IF($J67="Concluída","Concluída",IF($N67&lt;0,"Atrasada",IF($N67&lt;=3,"Vence em até 3 dias","No prazo"))))</f>
        <v/>
      </c>
      <c r="P67" s="7">
        <f>IF($J67="","",IFERROR(VLOOKUP($J67,'Listas_Instruções'!$E$2:$F$7,2,FALSE),0))</f>
        <v/>
      </c>
      <c r="Q67" s="8" t="n"/>
      <c r="R67" s="8" t="n"/>
      <c r="S67" s="9">
        <f>IF(AND($Q67="",$R67=""),"",$R67-$Q67)</f>
        <v/>
      </c>
      <c r="T67" s="5" t="n"/>
    </row>
    <row r="68" ht="22" customHeight="1">
      <c r="A68" s="2" t="n"/>
      <c r="B68" s="29" t="n"/>
      <c r="C68" s="4" t="n"/>
      <c r="D68" s="4" t="n"/>
      <c r="E68" s="4" t="n"/>
      <c r="F68" s="5" t="n"/>
      <c r="G68" s="2" t="n"/>
      <c r="H68" s="2" t="n"/>
      <c r="I68" s="4" t="n"/>
      <c r="J68" s="2" t="n"/>
      <c r="K68" s="29" t="n"/>
      <c r="L68" s="29" t="n"/>
      <c r="M68" s="6">
        <f>IF($B68="","",IF($J68="Concluída",$L68-$B68,TODAY()-$B68))</f>
        <v/>
      </c>
      <c r="N68" s="6">
        <f>IF($K68="","",$K68-TODAY())</f>
        <v/>
      </c>
      <c r="O68" s="6">
        <f>IF(OR($J68="",$K68=""),"",IF($J68="Concluída","Concluída",IF($N68&lt;0,"Atrasada",IF($N68&lt;=3,"Vence em até 3 dias","No prazo"))))</f>
        <v/>
      </c>
      <c r="P68" s="7">
        <f>IF($J68="","",IFERROR(VLOOKUP($J68,'Listas_Instruções'!$E$2:$F$7,2,FALSE),0))</f>
        <v/>
      </c>
      <c r="Q68" s="8" t="n"/>
      <c r="R68" s="8" t="n"/>
      <c r="S68" s="9">
        <f>IF(AND($Q68="",$R68=""),"",$R68-$Q68)</f>
        <v/>
      </c>
      <c r="T68" s="5" t="n"/>
    </row>
    <row r="69" ht="22" customHeight="1">
      <c r="A69" s="2" t="n"/>
      <c r="B69" s="29" t="n"/>
      <c r="C69" s="4" t="n"/>
      <c r="D69" s="4" t="n"/>
      <c r="E69" s="4" t="n"/>
      <c r="F69" s="5" t="n"/>
      <c r="G69" s="2" t="n"/>
      <c r="H69" s="2" t="n"/>
      <c r="I69" s="4" t="n"/>
      <c r="J69" s="2" t="n"/>
      <c r="K69" s="29" t="n"/>
      <c r="L69" s="29" t="n"/>
      <c r="M69" s="6">
        <f>IF($B69="","",IF($J69="Concluída",$L69-$B69,TODAY()-$B69))</f>
        <v/>
      </c>
      <c r="N69" s="6">
        <f>IF($K69="","",$K69-TODAY())</f>
        <v/>
      </c>
      <c r="O69" s="6">
        <f>IF(OR($J69="",$K69=""),"",IF($J69="Concluída","Concluída",IF($N69&lt;0,"Atrasada",IF($N69&lt;=3,"Vence em até 3 dias","No prazo"))))</f>
        <v/>
      </c>
      <c r="P69" s="7">
        <f>IF($J69="","",IFERROR(VLOOKUP($J69,'Listas_Instruções'!$E$2:$F$7,2,FALSE),0))</f>
        <v/>
      </c>
      <c r="Q69" s="8" t="n"/>
      <c r="R69" s="8" t="n"/>
      <c r="S69" s="9">
        <f>IF(AND($Q69="",$R69=""),"",$R69-$Q69)</f>
        <v/>
      </c>
      <c r="T69" s="5" t="n"/>
    </row>
    <row r="70" ht="22" customHeight="1">
      <c r="A70" s="2" t="n"/>
      <c r="B70" s="29" t="n"/>
      <c r="C70" s="4" t="n"/>
      <c r="D70" s="4" t="n"/>
      <c r="E70" s="4" t="n"/>
      <c r="F70" s="5" t="n"/>
      <c r="G70" s="2" t="n"/>
      <c r="H70" s="2" t="n"/>
      <c r="I70" s="4" t="n"/>
      <c r="J70" s="2" t="n"/>
      <c r="K70" s="29" t="n"/>
      <c r="L70" s="29" t="n"/>
      <c r="M70" s="6">
        <f>IF($B70="","",IF($J70="Concluída",$L70-$B70,TODAY()-$B70))</f>
        <v/>
      </c>
      <c r="N70" s="6">
        <f>IF($K70="","",$K70-TODAY())</f>
        <v/>
      </c>
      <c r="O70" s="6">
        <f>IF(OR($J70="",$K70=""),"",IF($J70="Concluída","Concluída",IF($N70&lt;0,"Atrasada",IF($N70&lt;=3,"Vence em até 3 dias","No prazo"))))</f>
        <v/>
      </c>
      <c r="P70" s="7">
        <f>IF($J70="","",IFERROR(VLOOKUP($J70,'Listas_Instruções'!$E$2:$F$7,2,FALSE),0))</f>
        <v/>
      </c>
      <c r="Q70" s="8" t="n"/>
      <c r="R70" s="8" t="n"/>
      <c r="S70" s="9">
        <f>IF(AND($Q70="",$R70=""),"",$R70-$Q70)</f>
        <v/>
      </c>
      <c r="T70" s="5" t="n"/>
    </row>
    <row r="71" ht="22" customHeight="1">
      <c r="A71" s="2" t="n"/>
      <c r="B71" s="29" t="n"/>
      <c r="C71" s="4" t="n"/>
      <c r="D71" s="4" t="n"/>
      <c r="E71" s="4" t="n"/>
      <c r="F71" s="5" t="n"/>
      <c r="G71" s="2" t="n"/>
      <c r="H71" s="2" t="n"/>
      <c r="I71" s="4" t="n"/>
      <c r="J71" s="2" t="n"/>
      <c r="K71" s="29" t="n"/>
      <c r="L71" s="29" t="n"/>
      <c r="M71" s="6">
        <f>IF($B71="","",IF($J71="Concluída",$L71-$B71,TODAY()-$B71))</f>
        <v/>
      </c>
      <c r="N71" s="6">
        <f>IF($K71="","",$K71-TODAY())</f>
        <v/>
      </c>
      <c r="O71" s="6">
        <f>IF(OR($J71="",$K71=""),"",IF($J71="Concluída","Concluída",IF($N71&lt;0,"Atrasada",IF($N71&lt;=3,"Vence em até 3 dias","No prazo"))))</f>
        <v/>
      </c>
      <c r="P71" s="7">
        <f>IF($J71="","",IFERROR(VLOOKUP($J71,'Listas_Instruções'!$E$2:$F$7,2,FALSE),0))</f>
        <v/>
      </c>
      <c r="Q71" s="8" t="n"/>
      <c r="R71" s="8" t="n"/>
      <c r="S71" s="9">
        <f>IF(AND($Q71="",$R71=""),"",$R71-$Q71)</f>
        <v/>
      </c>
      <c r="T71" s="5" t="n"/>
    </row>
    <row r="72" ht="22" customHeight="1">
      <c r="A72" s="2" t="n"/>
      <c r="B72" s="29" t="n"/>
      <c r="C72" s="4" t="n"/>
      <c r="D72" s="4" t="n"/>
      <c r="E72" s="4" t="n"/>
      <c r="F72" s="5" t="n"/>
      <c r="G72" s="2" t="n"/>
      <c r="H72" s="2" t="n"/>
      <c r="I72" s="4" t="n"/>
      <c r="J72" s="2" t="n"/>
      <c r="K72" s="29" t="n"/>
      <c r="L72" s="29" t="n"/>
      <c r="M72" s="6">
        <f>IF($B72="","",IF($J72="Concluída",$L72-$B72,TODAY()-$B72))</f>
        <v/>
      </c>
      <c r="N72" s="6">
        <f>IF($K72="","",$K72-TODAY())</f>
        <v/>
      </c>
      <c r="O72" s="6">
        <f>IF(OR($J72="",$K72=""),"",IF($J72="Concluída","Concluída",IF($N72&lt;0,"Atrasada",IF($N72&lt;=3,"Vence em até 3 dias","No prazo"))))</f>
        <v/>
      </c>
      <c r="P72" s="7">
        <f>IF($J72="","",IFERROR(VLOOKUP($J72,'Listas_Instruções'!$E$2:$F$7,2,FALSE),0))</f>
        <v/>
      </c>
      <c r="Q72" s="8" t="n"/>
      <c r="R72" s="8" t="n"/>
      <c r="S72" s="9">
        <f>IF(AND($Q72="",$R72=""),"",$R72-$Q72)</f>
        <v/>
      </c>
      <c r="T72" s="5" t="n"/>
    </row>
    <row r="73" ht="22" customHeight="1">
      <c r="A73" s="2" t="n"/>
      <c r="B73" s="29" t="n"/>
      <c r="C73" s="4" t="n"/>
      <c r="D73" s="4" t="n"/>
      <c r="E73" s="4" t="n"/>
      <c r="F73" s="5" t="n"/>
      <c r="G73" s="2" t="n"/>
      <c r="H73" s="2" t="n"/>
      <c r="I73" s="4" t="n"/>
      <c r="J73" s="2" t="n"/>
      <c r="K73" s="29" t="n"/>
      <c r="L73" s="29" t="n"/>
      <c r="M73" s="6">
        <f>IF($B73="","",IF($J73="Concluída",$L73-$B73,TODAY()-$B73))</f>
        <v/>
      </c>
      <c r="N73" s="6">
        <f>IF($K73="","",$K73-TODAY())</f>
        <v/>
      </c>
      <c r="O73" s="6">
        <f>IF(OR($J73="",$K73=""),"",IF($J73="Concluída","Concluída",IF($N73&lt;0,"Atrasada",IF($N73&lt;=3,"Vence em até 3 dias","No prazo"))))</f>
        <v/>
      </c>
      <c r="P73" s="7">
        <f>IF($J73="","",IFERROR(VLOOKUP($J73,'Listas_Instruções'!$E$2:$F$7,2,FALSE),0))</f>
        <v/>
      </c>
      <c r="Q73" s="8" t="n"/>
      <c r="R73" s="8" t="n"/>
      <c r="S73" s="9">
        <f>IF(AND($Q73="",$R73=""),"",$R73-$Q73)</f>
        <v/>
      </c>
      <c r="T73" s="5" t="n"/>
    </row>
    <row r="74" ht="22" customHeight="1">
      <c r="A74" s="2" t="n"/>
      <c r="B74" s="29" t="n"/>
      <c r="C74" s="4" t="n"/>
      <c r="D74" s="4" t="n"/>
      <c r="E74" s="4" t="n"/>
      <c r="F74" s="5" t="n"/>
      <c r="G74" s="2" t="n"/>
      <c r="H74" s="2" t="n"/>
      <c r="I74" s="4" t="n"/>
      <c r="J74" s="2" t="n"/>
      <c r="K74" s="29" t="n"/>
      <c r="L74" s="29" t="n"/>
      <c r="M74" s="6">
        <f>IF($B74="","",IF($J74="Concluída",$L74-$B74,TODAY()-$B74))</f>
        <v/>
      </c>
      <c r="N74" s="6">
        <f>IF($K74="","",$K74-TODAY())</f>
        <v/>
      </c>
      <c r="O74" s="6">
        <f>IF(OR($J74="",$K74=""),"",IF($J74="Concluída","Concluída",IF($N74&lt;0,"Atrasada",IF($N74&lt;=3,"Vence em até 3 dias","No prazo"))))</f>
        <v/>
      </c>
      <c r="P74" s="7">
        <f>IF($J74="","",IFERROR(VLOOKUP($J74,'Listas_Instruções'!$E$2:$F$7,2,FALSE),0))</f>
        <v/>
      </c>
      <c r="Q74" s="8" t="n"/>
      <c r="R74" s="8" t="n"/>
      <c r="S74" s="9">
        <f>IF(AND($Q74="",$R74=""),"",$R74-$Q74)</f>
        <v/>
      </c>
      <c r="T74" s="5" t="n"/>
    </row>
    <row r="75" ht="22" customHeight="1">
      <c r="A75" s="2" t="n"/>
      <c r="B75" s="29" t="n"/>
      <c r="C75" s="4" t="n"/>
      <c r="D75" s="4" t="n"/>
      <c r="E75" s="4" t="n"/>
      <c r="F75" s="5" t="n"/>
      <c r="G75" s="2" t="n"/>
      <c r="H75" s="2" t="n"/>
      <c r="I75" s="4" t="n"/>
      <c r="J75" s="2" t="n"/>
      <c r="K75" s="29" t="n"/>
      <c r="L75" s="29" t="n"/>
      <c r="M75" s="6">
        <f>IF($B75="","",IF($J75="Concluída",$L75-$B75,TODAY()-$B75))</f>
        <v/>
      </c>
      <c r="N75" s="6">
        <f>IF($K75="","",$K75-TODAY())</f>
        <v/>
      </c>
      <c r="O75" s="6">
        <f>IF(OR($J75="",$K75=""),"",IF($J75="Concluída","Concluída",IF($N75&lt;0,"Atrasada",IF($N75&lt;=3,"Vence em até 3 dias","No prazo"))))</f>
        <v/>
      </c>
      <c r="P75" s="7">
        <f>IF($J75="","",IFERROR(VLOOKUP($J75,'Listas_Instruções'!$E$2:$F$7,2,FALSE),0))</f>
        <v/>
      </c>
      <c r="Q75" s="8" t="n"/>
      <c r="R75" s="8" t="n"/>
      <c r="S75" s="9">
        <f>IF(AND($Q75="",$R75=""),"",$R75-$Q75)</f>
        <v/>
      </c>
      <c r="T75" s="5" t="n"/>
    </row>
    <row r="76" ht="22" customHeight="1">
      <c r="A76" s="2" t="n"/>
      <c r="B76" s="29" t="n"/>
      <c r="C76" s="4" t="n"/>
      <c r="D76" s="4" t="n"/>
      <c r="E76" s="4" t="n"/>
      <c r="F76" s="5" t="n"/>
      <c r="G76" s="2" t="n"/>
      <c r="H76" s="2" t="n"/>
      <c r="I76" s="4" t="n"/>
      <c r="J76" s="2" t="n"/>
      <c r="K76" s="29" t="n"/>
      <c r="L76" s="29" t="n"/>
      <c r="M76" s="6">
        <f>IF($B76="","",IF($J76="Concluída",$L76-$B76,TODAY()-$B76))</f>
        <v/>
      </c>
      <c r="N76" s="6">
        <f>IF($K76="","",$K76-TODAY())</f>
        <v/>
      </c>
      <c r="O76" s="6">
        <f>IF(OR($J76="",$K76=""),"",IF($J76="Concluída","Concluída",IF($N76&lt;0,"Atrasada",IF($N76&lt;=3,"Vence em até 3 dias","No prazo"))))</f>
        <v/>
      </c>
      <c r="P76" s="7">
        <f>IF($J76="","",IFERROR(VLOOKUP($J76,'Listas_Instruções'!$E$2:$F$7,2,FALSE),0))</f>
        <v/>
      </c>
      <c r="Q76" s="8" t="n"/>
      <c r="R76" s="8" t="n"/>
      <c r="S76" s="9">
        <f>IF(AND($Q76="",$R76=""),"",$R76-$Q76)</f>
        <v/>
      </c>
      <c r="T76" s="5" t="n"/>
    </row>
    <row r="77" ht="22" customHeight="1">
      <c r="A77" s="2" t="n"/>
      <c r="B77" s="29" t="n"/>
      <c r="C77" s="4" t="n"/>
      <c r="D77" s="4" t="n"/>
      <c r="E77" s="4" t="n"/>
      <c r="F77" s="5" t="n"/>
      <c r="G77" s="2" t="n"/>
      <c r="H77" s="2" t="n"/>
      <c r="I77" s="4" t="n"/>
      <c r="J77" s="2" t="n"/>
      <c r="K77" s="29" t="n"/>
      <c r="L77" s="29" t="n"/>
      <c r="M77" s="6">
        <f>IF($B77="","",IF($J77="Concluída",$L77-$B77,TODAY()-$B77))</f>
        <v/>
      </c>
      <c r="N77" s="6">
        <f>IF($K77="","",$K77-TODAY())</f>
        <v/>
      </c>
      <c r="O77" s="6">
        <f>IF(OR($J77="",$K77=""),"",IF($J77="Concluída","Concluída",IF($N77&lt;0,"Atrasada",IF($N77&lt;=3,"Vence em até 3 dias","No prazo"))))</f>
        <v/>
      </c>
      <c r="P77" s="7">
        <f>IF($J77="","",IFERROR(VLOOKUP($J77,'Listas_Instruções'!$E$2:$F$7,2,FALSE),0))</f>
        <v/>
      </c>
      <c r="Q77" s="8" t="n"/>
      <c r="R77" s="8" t="n"/>
      <c r="S77" s="9">
        <f>IF(AND($Q77="",$R77=""),"",$R77-$Q77)</f>
        <v/>
      </c>
      <c r="T77" s="5" t="n"/>
    </row>
    <row r="78" ht="22" customHeight="1">
      <c r="A78" s="2" t="n"/>
      <c r="B78" s="29" t="n"/>
      <c r="C78" s="4" t="n"/>
      <c r="D78" s="4" t="n"/>
      <c r="E78" s="4" t="n"/>
      <c r="F78" s="5" t="n"/>
      <c r="G78" s="2" t="n"/>
      <c r="H78" s="2" t="n"/>
      <c r="I78" s="4" t="n"/>
      <c r="J78" s="2" t="n"/>
      <c r="K78" s="29" t="n"/>
      <c r="L78" s="29" t="n"/>
      <c r="M78" s="6">
        <f>IF($B78="","",IF($J78="Concluída",$L78-$B78,TODAY()-$B78))</f>
        <v/>
      </c>
      <c r="N78" s="6">
        <f>IF($K78="","",$K78-TODAY())</f>
        <v/>
      </c>
      <c r="O78" s="6">
        <f>IF(OR($J78="",$K78=""),"",IF($J78="Concluída","Concluída",IF($N78&lt;0,"Atrasada",IF($N78&lt;=3,"Vence em até 3 dias","No prazo"))))</f>
        <v/>
      </c>
      <c r="P78" s="7">
        <f>IF($J78="","",IFERROR(VLOOKUP($J78,'Listas_Instruções'!$E$2:$F$7,2,FALSE),0))</f>
        <v/>
      </c>
      <c r="Q78" s="8" t="n"/>
      <c r="R78" s="8" t="n"/>
      <c r="S78" s="9">
        <f>IF(AND($Q78="",$R78=""),"",$R78-$Q78)</f>
        <v/>
      </c>
      <c r="T78" s="5" t="n"/>
    </row>
    <row r="79" ht="22" customHeight="1">
      <c r="A79" s="2" t="n"/>
      <c r="B79" s="29" t="n"/>
      <c r="C79" s="4" t="n"/>
      <c r="D79" s="4" t="n"/>
      <c r="E79" s="4" t="n"/>
      <c r="F79" s="5" t="n"/>
      <c r="G79" s="2" t="n"/>
      <c r="H79" s="2" t="n"/>
      <c r="I79" s="4" t="n"/>
      <c r="J79" s="2" t="n"/>
      <c r="K79" s="29" t="n"/>
      <c r="L79" s="29" t="n"/>
      <c r="M79" s="6">
        <f>IF($B79="","",IF($J79="Concluída",$L79-$B79,TODAY()-$B79))</f>
        <v/>
      </c>
      <c r="N79" s="6">
        <f>IF($K79="","",$K79-TODAY())</f>
        <v/>
      </c>
      <c r="O79" s="6">
        <f>IF(OR($J79="",$K79=""),"",IF($J79="Concluída","Concluída",IF($N79&lt;0,"Atrasada",IF($N79&lt;=3,"Vence em até 3 dias","No prazo"))))</f>
        <v/>
      </c>
      <c r="P79" s="7">
        <f>IF($J79="","",IFERROR(VLOOKUP($J79,'Listas_Instruções'!$E$2:$F$7,2,FALSE),0))</f>
        <v/>
      </c>
      <c r="Q79" s="8" t="n"/>
      <c r="R79" s="8" t="n"/>
      <c r="S79" s="9">
        <f>IF(AND($Q79="",$R79=""),"",$R79-$Q79)</f>
        <v/>
      </c>
      <c r="T79" s="5" t="n"/>
    </row>
    <row r="80" ht="22" customHeight="1">
      <c r="A80" s="2" t="n"/>
      <c r="B80" s="29" t="n"/>
      <c r="C80" s="4" t="n"/>
      <c r="D80" s="4" t="n"/>
      <c r="E80" s="4" t="n"/>
      <c r="F80" s="5" t="n"/>
      <c r="G80" s="2" t="n"/>
      <c r="H80" s="2" t="n"/>
      <c r="I80" s="4" t="n"/>
      <c r="J80" s="2" t="n"/>
      <c r="K80" s="29" t="n"/>
      <c r="L80" s="29" t="n"/>
      <c r="M80" s="6">
        <f>IF($B80="","",IF($J80="Concluída",$L80-$B80,TODAY()-$B80))</f>
        <v/>
      </c>
      <c r="N80" s="6">
        <f>IF($K80="","",$K80-TODAY())</f>
        <v/>
      </c>
      <c r="O80" s="6">
        <f>IF(OR($J80="",$K80=""),"",IF($J80="Concluída","Concluída",IF($N80&lt;0,"Atrasada",IF($N80&lt;=3,"Vence em até 3 dias","No prazo"))))</f>
        <v/>
      </c>
      <c r="P80" s="7">
        <f>IF($J80="","",IFERROR(VLOOKUP($J80,'Listas_Instruções'!$E$2:$F$7,2,FALSE),0))</f>
        <v/>
      </c>
      <c r="Q80" s="8" t="n"/>
      <c r="R80" s="8" t="n"/>
      <c r="S80" s="9">
        <f>IF(AND($Q80="",$R80=""),"",$R80-$Q80)</f>
        <v/>
      </c>
      <c r="T80" s="5" t="n"/>
    </row>
    <row r="81" ht="22" customHeight="1">
      <c r="A81" s="2" t="n"/>
      <c r="B81" s="29" t="n"/>
      <c r="C81" s="4" t="n"/>
      <c r="D81" s="4" t="n"/>
      <c r="E81" s="4" t="n"/>
      <c r="F81" s="5" t="n"/>
      <c r="G81" s="2" t="n"/>
      <c r="H81" s="2" t="n"/>
      <c r="I81" s="4" t="n"/>
      <c r="J81" s="2" t="n"/>
      <c r="K81" s="29" t="n"/>
      <c r="L81" s="29" t="n"/>
      <c r="M81" s="6">
        <f>IF($B81="","",IF($J81="Concluída",$L81-$B81,TODAY()-$B81))</f>
        <v/>
      </c>
      <c r="N81" s="6">
        <f>IF($K81="","",$K81-TODAY())</f>
        <v/>
      </c>
      <c r="O81" s="6">
        <f>IF(OR($J81="",$K81=""),"",IF($J81="Concluída","Concluída",IF($N81&lt;0,"Atrasada",IF($N81&lt;=3,"Vence em até 3 dias","No prazo"))))</f>
        <v/>
      </c>
      <c r="P81" s="7">
        <f>IF($J81="","",IFERROR(VLOOKUP($J81,'Listas_Instruções'!$E$2:$F$7,2,FALSE),0))</f>
        <v/>
      </c>
      <c r="Q81" s="8" t="n"/>
      <c r="R81" s="8" t="n"/>
      <c r="S81" s="9">
        <f>IF(AND($Q81="",$R81=""),"",$R81-$Q81)</f>
        <v/>
      </c>
      <c r="T81" s="5" t="n"/>
    </row>
    <row r="82" ht="22" customHeight="1">
      <c r="A82" s="2" t="n"/>
      <c r="B82" s="29" t="n"/>
      <c r="C82" s="4" t="n"/>
      <c r="D82" s="4" t="n"/>
      <c r="E82" s="4" t="n"/>
      <c r="F82" s="5" t="n"/>
      <c r="G82" s="2" t="n"/>
      <c r="H82" s="2" t="n"/>
      <c r="I82" s="4" t="n"/>
      <c r="J82" s="2" t="n"/>
      <c r="K82" s="29" t="n"/>
      <c r="L82" s="29" t="n"/>
      <c r="M82" s="6">
        <f>IF($B82="","",IF($J82="Concluída",$L82-$B82,TODAY()-$B82))</f>
        <v/>
      </c>
      <c r="N82" s="6">
        <f>IF($K82="","",$K82-TODAY())</f>
        <v/>
      </c>
      <c r="O82" s="6">
        <f>IF(OR($J82="",$K82=""),"",IF($J82="Concluída","Concluída",IF($N82&lt;0,"Atrasada",IF($N82&lt;=3,"Vence em até 3 dias","No prazo"))))</f>
        <v/>
      </c>
      <c r="P82" s="7">
        <f>IF($J82="","",IFERROR(VLOOKUP($J82,'Listas_Instruções'!$E$2:$F$7,2,FALSE),0))</f>
        <v/>
      </c>
      <c r="Q82" s="8" t="n"/>
      <c r="R82" s="8" t="n"/>
      <c r="S82" s="9">
        <f>IF(AND($Q82="",$R82=""),"",$R82-$Q82)</f>
        <v/>
      </c>
      <c r="T82" s="5" t="n"/>
    </row>
    <row r="83" ht="22" customHeight="1">
      <c r="A83" s="2" t="n"/>
      <c r="B83" s="29" t="n"/>
      <c r="C83" s="4" t="n"/>
      <c r="D83" s="4" t="n"/>
      <c r="E83" s="4" t="n"/>
      <c r="F83" s="5" t="n"/>
      <c r="G83" s="2" t="n"/>
      <c r="H83" s="2" t="n"/>
      <c r="I83" s="4" t="n"/>
      <c r="J83" s="2" t="n"/>
      <c r="K83" s="29" t="n"/>
      <c r="L83" s="29" t="n"/>
      <c r="M83" s="6">
        <f>IF($B83="","",IF($J83="Concluída",$L83-$B83,TODAY()-$B83))</f>
        <v/>
      </c>
      <c r="N83" s="6">
        <f>IF($K83="","",$K83-TODAY())</f>
        <v/>
      </c>
      <c r="O83" s="6">
        <f>IF(OR($J83="",$K83=""),"",IF($J83="Concluída","Concluída",IF($N83&lt;0,"Atrasada",IF($N83&lt;=3,"Vence em até 3 dias","No prazo"))))</f>
        <v/>
      </c>
      <c r="P83" s="7">
        <f>IF($J83="","",IFERROR(VLOOKUP($J83,'Listas_Instruções'!$E$2:$F$7,2,FALSE),0))</f>
        <v/>
      </c>
      <c r="Q83" s="8" t="n"/>
      <c r="R83" s="8" t="n"/>
      <c r="S83" s="9">
        <f>IF(AND($Q83="",$R83=""),"",$R83-$Q83)</f>
        <v/>
      </c>
      <c r="T83" s="5" t="n"/>
    </row>
    <row r="84" ht="22" customHeight="1">
      <c r="A84" s="2" t="n"/>
      <c r="B84" s="29" t="n"/>
      <c r="C84" s="4" t="n"/>
      <c r="D84" s="4" t="n"/>
      <c r="E84" s="4" t="n"/>
      <c r="F84" s="5" t="n"/>
      <c r="G84" s="2" t="n"/>
      <c r="H84" s="2" t="n"/>
      <c r="I84" s="4" t="n"/>
      <c r="J84" s="2" t="n"/>
      <c r="K84" s="29" t="n"/>
      <c r="L84" s="29" t="n"/>
      <c r="M84" s="6">
        <f>IF($B84="","",IF($J84="Concluída",$L84-$B84,TODAY()-$B84))</f>
        <v/>
      </c>
      <c r="N84" s="6">
        <f>IF($K84="","",$K84-TODAY())</f>
        <v/>
      </c>
      <c r="O84" s="6">
        <f>IF(OR($J84="",$K84=""),"",IF($J84="Concluída","Concluída",IF($N84&lt;0,"Atrasada",IF($N84&lt;=3,"Vence em até 3 dias","No prazo"))))</f>
        <v/>
      </c>
      <c r="P84" s="7">
        <f>IF($J84="","",IFERROR(VLOOKUP($J84,'Listas_Instruções'!$E$2:$F$7,2,FALSE),0))</f>
        <v/>
      </c>
      <c r="Q84" s="8" t="n"/>
      <c r="R84" s="8" t="n"/>
      <c r="S84" s="9">
        <f>IF(AND($Q84="",$R84=""),"",$R84-$Q84)</f>
        <v/>
      </c>
      <c r="T84" s="5" t="n"/>
    </row>
    <row r="85" ht="22" customHeight="1">
      <c r="A85" s="2" t="n"/>
      <c r="B85" s="29" t="n"/>
      <c r="C85" s="4" t="n"/>
      <c r="D85" s="4" t="n"/>
      <c r="E85" s="4" t="n"/>
      <c r="F85" s="5" t="n"/>
      <c r="G85" s="2" t="n"/>
      <c r="H85" s="2" t="n"/>
      <c r="I85" s="4" t="n"/>
      <c r="J85" s="2" t="n"/>
      <c r="K85" s="29" t="n"/>
      <c r="L85" s="29" t="n"/>
      <c r="M85" s="6">
        <f>IF($B85="","",IF($J85="Concluída",$L85-$B85,TODAY()-$B85))</f>
        <v/>
      </c>
      <c r="N85" s="6">
        <f>IF($K85="","",$K85-TODAY())</f>
        <v/>
      </c>
      <c r="O85" s="6">
        <f>IF(OR($J85="",$K85=""),"",IF($J85="Concluída","Concluída",IF($N85&lt;0,"Atrasada",IF($N85&lt;=3,"Vence em até 3 dias","No prazo"))))</f>
        <v/>
      </c>
      <c r="P85" s="7">
        <f>IF($J85="","",IFERROR(VLOOKUP($J85,'Listas_Instruções'!$E$2:$F$7,2,FALSE),0))</f>
        <v/>
      </c>
      <c r="Q85" s="8" t="n"/>
      <c r="R85" s="8" t="n"/>
      <c r="S85" s="9">
        <f>IF(AND($Q85="",$R85=""),"",$R85-$Q85)</f>
        <v/>
      </c>
      <c r="T85" s="5" t="n"/>
    </row>
    <row r="86" ht="22" customHeight="1">
      <c r="A86" s="2" t="n"/>
      <c r="B86" s="29" t="n"/>
      <c r="C86" s="4" t="n"/>
      <c r="D86" s="4" t="n"/>
      <c r="E86" s="4" t="n"/>
      <c r="F86" s="5" t="n"/>
      <c r="G86" s="2" t="n"/>
      <c r="H86" s="2" t="n"/>
      <c r="I86" s="4" t="n"/>
      <c r="J86" s="2" t="n"/>
      <c r="K86" s="29" t="n"/>
      <c r="L86" s="29" t="n"/>
      <c r="M86" s="6">
        <f>IF($B86="","",IF($J86="Concluída",$L86-$B86,TODAY()-$B86))</f>
        <v/>
      </c>
      <c r="N86" s="6">
        <f>IF($K86="","",$K86-TODAY())</f>
        <v/>
      </c>
      <c r="O86" s="6">
        <f>IF(OR($J86="",$K86=""),"",IF($J86="Concluída","Concluída",IF($N86&lt;0,"Atrasada",IF($N86&lt;=3,"Vence em até 3 dias","No prazo"))))</f>
        <v/>
      </c>
      <c r="P86" s="7">
        <f>IF($J86="","",IFERROR(VLOOKUP($J86,'Listas_Instruções'!$E$2:$F$7,2,FALSE),0))</f>
        <v/>
      </c>
      <c r="Q86" s="8" t="n"/>
      <c r="R86" s="8" t="n"/>
      <c r="S86" s="9">
        <f>IF(AND($Q86="",$R86=""),"",$R86-$Q86)</f>
        <v/>
      </c>
      <c r="T86" s="5" t="n"/>
    </row>
    <row r="87" ht="22" customHeight="1">
      <c r="A87" s="2" t="n"/>
      <c r="B87" s="29" t="n"/>
      <c r="C87" s="4" t="n"/>
      <c r="D87" s="4" t="n"/>
      <c r="E87" s="4" t="n"/>
      <c r="F87" s="5" t="n"/>
      <c r="G87" s="2" t="n"/>
      <c r="H87" s="2" t="n"/>
      <c r="I87" s="4" t="n"/>
      <c r="J87" s="2" t="n"/>
      <c r="K87" s="29" t="n"/>
      <c r="L87" s="29" t="n"/>
      <c r="M87" s="6">
        <f>IF($B87="","",IF($J87="Concluída",$L87-$B87,TODAY()-$B87))</f>
        <v/>
      </c>
      <c r="N87" s="6">
        <f>IF($K87="","",$K87-TODAY())</f>
        <v/>
      </c>
      <c r="O87" s="6">
        <f>IF(OR($J87="",$K87=""),"",IF($J87="Concluída","Concluída",IF($N87&lt;0,"Atrasada",IF($N87&lt;=3,"Vence em até 3 dias","No prazo"))))</f>
        <v/>
      </c>
      <c r="P87" s="7">
        <f>IF($J87="","",IFERROR(VLOOKUP($J87,'Listas_Instruções'!$E$2:$F$7,2,FALSE),0))</f>
        <v/>
      </c>
      <c r="Q87" s="8" t="n"/>
      <c r="R87" s="8" t="n"/>
      <c r="S87" s="9">
        <f>IF(AND($Q87="",$R87=""),"",$R87-$Q87)</f>
        <v/>
      </c>
      <c r="T87" s="5" t="n"/>
    </row>
    <row r="88" ht="22" customHeight="1">
      <c r="A88" s="2" t="n"/>
      <c r="B88" s="29" t="n"/>
      <c r="C88" s="4" t="n"/>
      <c r="D88" s="4" t="n"/>
      <c r="E88" s="4" t="n"/>
      <c r="F88" s="5" t="n"/>
      <c r="G88" s="2" t="n"/>
      <c r="H88" s="2" t="n"/>
      <c r="I88" s="4" t="n"/>
      <c r="J88" s="2" t="n"/>
      <c r="K88" s="29" t="n"/>
      <c r="L88" s="29" t="n"/>
      <c r="M88" s="6">
        <f>IF($B88="","",IF($J88="Concluída",$L88-$B88,TODAY()-$B88))</f>
        <v/>
      </c>
      <c r="N88" s="6">
        <f>IF($K88="","",$K88-TODAY())</f>
        <v/>
      </c>
      <c r="O88" s="6">
        <f>IF(OR($J88="",$K88=""),"",IF($J88="Concluída","Concluída",IF($N88&lt;0,"Atrasada",IF($N88&lt;=3,"Vence em até 3 dias","No prazo"))))</f>
        <v/>
      </c>
      <c r="P88" s="7">
        <f>IF($J88="","",IFERROR(VLOOKUP($J88,'Listas_Instruções'!$E$2:$F$7,2,FALSE),0))</f>
        <v/>
      </c>
      <c r="Q88" s="8" t="n"/>
      <c r="R88" s="8" t="n"/>
      <c r="S88" s="9">
        <f>IF(AND($Q88="",$R88=""),"",$R88-$Q88)</f>
        <v/>
      </c>
      <c r="T88" s="5" t="n"/>
    </row>
    <row r="89" ht="22" customHeight="1">
      <c r="A89" s="2" t="n"/>
      <c r="B89" s="29" t="n"/>
      <c r="C89" s="4" t="n"/>
      <c r="D89" s="4" t="n"/>
      <c r="E89" s="4" t="n"/>
      <c r="F89" s="5" t="n"/>
      <c r="G89" s="2" t="n"/>
      <c r="H89" s="2" t="n"/>
      <c r="I89" s="4" t="n"/>
      <c r="J89" s="2" t="n"/>
      <c r="K89" s="29" t="n"/>
      <c r="L89" s="29" t="n"/>
      <c r="M89" s="6">
        <f>IF($B89="","",IF($J89="Concluída",$L89-$B89,TODAY()-$B89))</f>
        <v/>
      </c>
      <c r="N89" s="6">
        <f>IF($K89="","",$K89-TODAY())</f>
        <v/>
      </c>
      <c r="O89" s="6">
        <f>IF(OR($J89="",$K89=""),"",IF($J89="Concluída","Concluída",IF($N89&lt;0,"Atrasada",IF($N89&lt;=3,"Vence em até 3 dias","No prazo"))))</f>
        <v/>
      </c>
      <c r="P89" s="7">
        <f>IF($J89="","",IFERROR(VLOOKUP($J89,'Listas_Instruções'!$E$2:$F$7,2,FALSE),0))</f>
        <v/>
      </c>
      <c r="Q89" s="8" t="n"/>
      <c r="R89" s="8" t="n"/>
      <c r="S89" s="9">
        <f>IF(AND($Q89="",$R89=""),"",$R89-$Q89)</f>
        <v/>
      </c>
      <c r="T89" s="5" t="n"/>
    </row>
    <row r="90" ht="22" customHeight="1">
      <c r="A90" s="2" t="n"/>
      <c r="B90" s="29" t="n"/>
      <c r="C90" s="4" t="n"/>
      <c r="D90" s="4" t="n"/>
      <c r="E90" s="4" t="n"/>
      <c r="F90" s="5" t="n"/>
      <c r="G90" s="2" t="n"/>
      <c r="H90" s="2" t="n"/>
      <c r="I90" s="4" t="n"/>
      <c r="J90" s="2" t="n"/>
      <c r="K90" s="29" t="n"/>
      <c r="L90" s="29" t="n"/>
      <c r="M90" s="6">
        <f>IF($B90="","",IF($J90="Concluída",$L90-$B90,TODAY()-$B90))</f>
        <v/>
      </c>
      <c r="N90" s="6">
        <f>IF($K90="","",$K90-TODAY())</f>
        <v/>
      </c>
      <c r="O90" s="6">
        <f>IF(OR($J90="",$K90=""),"",IF($J90="Concluída","Concluída",IF($N90&lt;0,"Atrasada",IF($N90&lt;=3,"Vence em até 3 dias","No prazo"))))</f>
        <v/>
      </c>
      <c r="P90" s="7">
        <f>IF($J90="","",IFERROR(VLOOKUP($J90,'Listas_Instruções'!$E$2:$F$7,2,FALSE),0))</f>
        <v/>
      </c>
      <c r="Q90" s="8" t="n"/>
      <c r="R90" s="8" t="n"/>
      <c r="S90" s="9">
        <f>IF(AND($Q90="",$R90=""),"",$R90-$Q90)</f>
        <v/>
      </c>
      <c r="T90" s="5" t="n"/>
    </row>
    <row r="91" ht="22" customHeight="1">
      <c r="A91" s="2" t="n"/>
      <c r="B91" s="29" t="n"/>
      <c r="C91" s="4" t="n"/>
      <c r="D91" s="4" t="n"/>
      <c r="E91" s="4" t="n"/>
      <c r="F91" s="5" t="n"/>
      <c r="G91" s="2" t="n"/>
      <c r="H91" s="2" t="n"/>
      <c r="I91" s="4" t="n"/>
      <c r="J91" s="2" t="n"/>
      <c r="K91" s="29" t="n"/>
      <c r="L91" s="29" t="n"/>
      <c r="M91" s="6">
        <f>IF($B91="","",IF($J91="Concluída",$L91-$B91,TODAY()-$B91))</f>
        <v/>
      </c>
      <c r="N91" s="6">
        <f>IF($K91="","",$K91-TODAY())</f>
        <v/>
      </c>
      <c r="O91" s="6">
        <f>IF(OR($J91="",$K91=""),"",IF($J91="Concluída","Concluída",IF($N91&lt;0,"Atrasada",IF($N91&lt;=3,"Vence em até 3 dias","No prazo"))))</f>
        <v/>
      </c>
      <c r="P91" s="7">
        <f>IF($J91="","",IFERROR(VLOOKUP($J91,'Listas_Instruções'!$E$2:$F$7,2,FALSE),0))</f>
        <v/>
      </c>
      <c r="Q91" s="8" t="n"/>
      <c r="R91" s="8" t="n"/>
      <c r="S91" s="9">
        <f>IF(AND($Q91="",$R91=""),"",$R91-$Q91)</f>
        <v/>
      </c>
      <c r="T91" s="5" t="n"/>
    </row>
    <row r="92" ht="22" customHeight="1">
      <c r="A92" s="2" t="n"/>
      <c r="B92" s="29" t="n"/>
      <c r="C92" s="4" t="n"/>
      <c r="D92" s="4" t="n"/>
      <c r="E92" s="4" t="n"/>
      <c r="F92" s="5" t="n"/>
      <c r="G92" s="2" t="n"/>
      <c r="H92" s="2" t="n"/>
      <c r="I92" s="4" t="n"/>
      <c r="J92" s="2" t="n"/>
      <c r="K92" s="29" t="n"/>
      <c r="L92" s="29" t="n"/>
      <c r="M92" s="6">
        <f>IF($B92="","",IF($J92="Concluída",$L92-$B92,TODAY()-$B92))</f>
        <v/>
      </c>
      <c r="N92" s="6">
        <f>IF($K92="","",$K92-TODAY())</f>
        <v/>
      </c>
      <c r="O92" s="6">
        <f>IF(OR($J92="",$K92=""),"",IF($J92="Concluída","Concluída",IF($N92&lt;0,"Atrasada",IF($N92&lt;=3,"Vence em até 3 dias","No prazo"))))</f>
        <v/>
      </c>
      <c r="P92" s="7">
        <f>IF($J92="","",IFERROR(VLOOKUP($J92,'Listas_Instruções'!$E$2:$F$7,2,FALSE),0))</f>
        <v/>
      </c>
      <c r="Q92" s="8" t="n"/>
      <c r="R92" s="8" t="n"/>
      <c r="S92" s="9">
        <f>IF(AND($Q92="",$R92=""),"",$R92-$Q92)</f>
        <v/>
      </c>
      <c r="T92" s="5" t="n"/>
    </row>
    <row r="93" ht="22" customHeight="1">
      <c r="A93" s="2" t="n"/>
      <c r="B93" s="29" t="n"/>
      <c r="C93" s="4" t="n"/>
      <c r="D93" s="4" t="n"/>
      <c r="E93" s="4" t="n"/>
      <c r="F93" s="5" t="n"/>
      <c r="G93" s="2" t="n"/>
      <c r="H93" s="2" t="n"/>
      <c r="I93" s="4" t="n"/>
      <c r="J93" s="2" t="n"/>
      <c r="K93" s="29" t="n"/>
      <c r="L93" s="29" t="n"/>
      <c r="M93" s="6">
        <f>IF($B93="","",IF($J93="Concluída",$L93-$B93,TODAY()-$B93))</f>
        <v/>
      </c>
      <c r="N93" s="6">
        <f>IF($K93="","",$K93-TODAY())</f>
        <v/>
      </c>
      <c r="O93" s="6">
        <f>IF(OR($J93="",$K93=""),"",IF($J93="Concluída","Concluída",IF($N93&lt;0,"Atrasada",IF($N93&lt;=3,"Vence em até 3 dias","No prazo"))))</f>
        <v/>
      </c>
      <c r="P93" s="7">
        <f>IF($J93="","",IFERROR(VLOOKUP($J93,'Listas_Instruções'!$E$2:$F$7,2,FALSE),0))</f>
        <v/>
      </c>
      <c r="Q93" s="8" t="n"/>
      <c r="R93" s="8" t="n"/>
      <c r="S93" s="9">
        <f>IF(AND($Q93="",$R93=""),"",$R93-$Q93)</f>
        <v/>
      </c>
      <c r="T93" s="5" t="n"/>
    </row>
    <row r="94" ht="22" customHeight="1">
      <c r="A94" s="2" t="n"/>
      <c r="B94" s="29" t="n"/>
      <c r="C94" s="4" t="n"/>
      <c r="D94" s="4" t="n"/>
      <c r="E94" s="4" t="n"/>
      <c r="F94" s="5" t="n"/>
      <c r="G94" s="2" t="n"/>
      <c r="H94" s="2" t="n"/>
      <c r="I94" s="4" t="n"/>
      <c r="J94" s="2" t="n"/>
      <c r="K94" s="29" t="n"/>
      <c r="L94" s="29" t="n"/>
      <c r="M94" s="6">
        <f>IF($B94="","",IF($J94="Concluída",$L94-$B94,TODAY()-$B94))</f>
        <v/>
      </c>
      <c r="N94" s="6">
        <f>IF($K94="","",$K94-TODAY())</f>
        <v/>
      </c>
      <c r="O94" s="6">
        <f>IF(OR($J94="",$K94=""),"",IF($J94="Concluída","Concluída",IF($N94&lt;0,"Atrasada",IF($N94&lt;=3,"Vence em até 3 dias","No prazo"))))</f>
        <v/>
      </c>
      <c r="P94" s="7">
        <f>IF($J94="","",IFERROR(VLOOKUP($J94,'Listas_Instruções'!$E$2:$F$7,2,FALSE),0))</f>
        <v/>
      </c>
      <c r="Q94" s="8" t="n"/>
      <c r="R94" s="8" t="n"/>
      <c r="S94" s="9">
        <f>IF(AND($Q94="",$R94=""),"",$R94-$Q94)</f>
        <v/>
      </c>
      <c r="T94" s="5" t="n"/>
    </row>
    <row r="95" ht="22" customHeight="1">
      <c r="A95" s="2" t="n"/>
      <c r="B95" s="29" t="n"/>
      <c r="C95" s="4" t="n"/>
      <c r="D95" s="4" t="n"/>
      <c r="E95" s="4" t="n"/>
      <c r="F95" s="5" t="n"/>
      <c r="G95" s="2" t="n"/>
      <c r="H95" s="2" t="n"/>
      <c r="I95" s="4" t="n"/>
      <c r="J95" s="2" t="n"/>
      <c r="K95" s="29" t="n"/>
      <c r="L95" s="29" t="n"/>
      <c r="M95" s="6">
        <f>IF($B95="","",IF($J95="Concluída",$L95-$B95,TODAY()-$B95))</f>
        <v/>
      </c>
      <c r="N95" s="6">
        <f>IF($K95="","",$K95-TODAY())</f>
        <v/>
      </c>
      <c r="O95" s="6">
        <f>IF(OR($J95="",$K95=""),"",IF($J95="Concluída","Concluída",IF($N95&lt;0,"Atrasada",IF($N95&lt;=3,"Vence em até 3 dias","No prazo"))))</f>
        <v/>
      </c>
      <c r="P95" s="7">
        <f>IF($J95="","",IFERROR(VLOOKUP($J95,'Listas_Instruções'!$E$2:$F$7,2,FALSE),0))</f>
        <v/>
      </c>
      <c r="Q95" s="8" t="n"/>
      <c r="R95" s="8" t="n"/>
      <c r="S95" s="9">
        <f>IF(AND($Q95="",$R95=""),"",$R95-$Q95)</f>
        <v/>
      </c>
      <c r="T95" s="5" t="n"/>
    </row>
    <row r="96" ht="22" customHeight="1">
      <c r="A96" s="2" t="n"/>
      <c r="B96" s="29" t="n"/>
      <c r="C96" s="4" t="n"/>
      <c r="D96" s="4" t="n"/>
      <c r="E96" s="4" t="n"/>
      <c r="F96" s="5" t="n"/>
      <c r="G96" s="2" t="n"/>
      <c r="H96" s="2" t="n"/>
      <c r="I96" s="4" t="n"/>
      <c r="J96" s="2" t="n"/>
      <c r="K96" s="29" t="n"/>
      <c r="L96" s="29" t="n"/>
      <c r="M96" s="6">
        <f>IF($B96="","",IF($J96="Concluída",$L96-$B96,TODAY()-$B96))</f>
        <v/>
      </c>
      <c r="N96" s="6">
        <f>IF($K96="","",$K96-TODAY())</f>
        <v/>
      </c>
      <c r="O96" s="6">
        <f>IF(OR($J96="",$K96=""),"",IF($J96="Concluída","Concluída",IF($N96&lt;0,"Atrasada",IF($N96&lt;=3,"Vence em até 3 dias","No prazo"))))</f>
        <v/>
      </c>
      <c r="P96" s="7">
        <f>IF($J96="","",IFERROR(VLOOKUP($J96,'Listas_Instruções'!$E$2:$F$7,2,FALSE),0))</f>
        <v/>
      </c>
      <c r="Q96" s="8" t="n"/>
      <c r="R96" s="8" t="n"/>
      <c r="S96" s="9">
        <f>IF(AND($Q96="",$R96=""),"",$R96-$Q96)</f>
        <v/>
      </c>
      <c r="T96" s="5" t="n"/>
    </row>
    <row r="97" ht="22" customHeight="1">
      <c r="A97" s="2" t="n"/>
      <c r="B97" s="29" t="n"/>
      <c r="C97" s="4" t="n"/>
      <c r="D97" s="4" t="n"/>
      <c r="E97" s="4" t="n"/>
      <c r="F97" s="5" t="n"/>
      <c r="G97" s="2" t="n"/>
      <c r="H97" s="2" t="n"/>
      <c r="I97" s="4" t="n"/>
      <c r="J97" s="2" t="n"/>
      <c r="K97" s="29" t="n"/>
      <c r="L97" s="29" t="n"/>
      <c r="M97" s="6">
        <f>IF($B97="","",IF($J97="Concluída",$L97-$B97,TODAY()-$B97))</f>
        <v/>
      </c>
      <c r="N97" s="6">
        <f>IF($K97="","",$K97-TODAY())</f>
        <v/>
      </c>
      <c r="O97" s="6">
        <f>IF(OR($J97="",$K97=""),"",IF($J97="Concluída","Concluída",IF($N97&lt;0,"Atrasada",IF($N97&lt;=3,"Vence em até 3 dias","No prazo"))))</f>
        <v/>
      </c>
      <c r="P97" s="7">
        <f>IF($J97="","",IFERROR(VLOOKUP($J97,'Listas_Instruções'!$E$2:$F$7,2,FALSE),0))</f>
        <v/>
      </c>
      <c r="Q97" s="8" t="n"/>
      <c r="R97" s="8" t="n"/>
      <c r="S97" s="9">
        <f>IF(AND($Q97="",$R97=""),"",$R97-$Q97)</f>
        <v/>
      </c>
      <c r="T97" s="5" t="n"/>
    </row>
    <row r="98" ht="22" customHeight="1">
      <c r="A98" s="2" t="n"/>
      <c r="B98" s="29" t="n"/>
      <c r="C98" s="4" t="n"/>
      <c r="D98" s="4" t="n"/>
      <c r="E98" s="4" t="n"/>
      <c r="F98" s="5" t="n"/>
      <c r="G98" s="2" t="n"/>
      <c r="H98" s="2" t="n"/>
      <c r="I98" s="4" t="n"/>
      <c r="J98" s="2" t="n"/>
      <c r="K98" s="29" t="n"/>
      <c r="L98" s="29" t="n"/>
      <c r="M98" s="6">
        <f>IF($B98="","",IF($J98="Concluída",$L98-$B98,TODAY()-$B98))</f>
        <v/>
      </c>
      <c r="N98" s="6">
        <f>IF($K98="","",$K98-TODAY())</f>
        <v/>
      </c>
      <c r="O98" s="6">
        <f>IF(OR($J98="",$K98=""),"",IF($J98="Concluída","Concluída",IF($N98&lt;0,"Atrasada",IF($N98&lt;=3,"Vence em até 3 dias","No prazo"))))</f>
        <v/>
      </c>
      <c r="P98" s="7">
        <f>IF($J98="","",IFERROR(VLOOKUP($J98,'Listas_Instruções'!$E$2:$F$7,2,FALSE),0))</f>
        <v/>
      </c>
      <c r="Q98" s="8" t="n"/>
      <c r="R98" s="8" t="n"/>
      <c r="S98" s="9">
        <f>IF(AND($Q98="",$R98=""),"",$R98-$Q98)</f>
        <v/>
      </c>
      <c r="T98" s="5" t="n"/>
    </row>
    <row r="99" ht="22" customHeight="1">
      <c r="A99" s="2" t="n"/>
      <c r="B99" s="29" t="n"/>
      <c r="C99" s="4" t="n"/>
      <c r="D99" s="4" t="n"/>
      <c r="E99" s="4" t="n"/>
      <c r="F99" s="5" t="n"/>
      <c r="G99" s="2" t="n"/>
      <c r="H99" s="2" t="n"/>
      <c r="I99" s="4" t="n"/>
      <c r="J99" s="2" t="n"/>
      <c r="K99" s="29" t="n"/>
      <c r="L99" s="29" t="n"/>
      <c r="M99" s="6">
        <f>IF($B99="","",IF($J99="Concluída",$L99-$B99,TODAY()-$B99))</f>
        <v/>
      </c>
      <c r="N99" s="6">
        <f>IF($K99="","",$K99-TODAY())</f>
        <v/>
      </c>
      <c r="O99" s="6">
        <f>IF(OR($J99="",$K99=""),"",IF($J99="Concluída","Concluída",IF($N99&lt;0,"Atrasada",IF($N99&lt;=3,"Vence em até 3 dias","No prazo"))))</f>
        <v/>
      </c>
      <c r="P99" s="7">
        <f>IF($J99="","",IFERROR(VLOOKUP($J99,'Listas_Instruções'!$E$2:$F$7,2,FALSE),0))</f>
        <v/>
      </c>
      <c r="Q99" s="8" t="n"/>
      <c r="R99" s="8" t="n"/>
      <c r="S99" s="9">
        <f>IF(AND($Q99="",$R99=""),"",$R99-$Q99)</f>
        <v/>
      </c>
      <c r="T99" s="5" t="n"/>
    </row>
    <row r="100" ht="22" customHeight="1">
      <c r="A100" s="2" t="n"/>
      <c r="B100" s="29" t="n"/>
      <c r="C100" s="4" t="n"/>
      <c r="D100" s="4" t="n"/>
      <c r="E100" s="4" t="n"/>
      <c r="F100" s="5" t="n"/>
      <c r="G100" s="2" t="n"/>
      <c r="H100" s="2" t="n"/>
      <c r="I100" s="4" t="n"/>
      <c r="J100" s="2" t="n"/>
      <c r="K100" s="29" t="n"/>
      <c r="L100" s="29" t="n"/>
      <c r="M100" s="6">
        <f>IF($B100="","",IF($J100="Concluída",$L100-$B100,TODAY()-$B100))</f>
        <v/>
      </c>
      <c r="N100" s="6">
        <f>IF($K100="","",$K100-TODAY())</f>
        <v/>
      </c>
      <c r="O100" s="6">
        <f>IF(OR($J100="",$K100=""),"",IF($J100="Concluída","Concluída",IF($N100&lt;0,"Atrasada",IF($N100&lt;=3,"Vence em até 3 dias","No prazo"))))</f>
        <v/>
      </c>
      <c r="P100" s="7">
        <f>IF($J100="","",IFERROR(VLOOKUP($J100,'Listas_Instruções'!$E$2:$F$7,2,FALSE),0))</f>
        <v/>
      </c>
      <c r="Q100" s="8" t="n"/>
      <c r="R100" s="8" t="n"/>
      <c r="S100" s="9">
        <f>IF(AND($Q100="",$R100=""),"",$R100-$Q100)</f>
        <v/>
      </c>
      <c r="T100" s="5" t="n"/>
    </row>
    <row r="101" ht="22" customHeight="1">
      <c r="A101" s="2" t="n"/>
      <c r="B101" s="29" t="n"/>
      <c r="C101" s="4" t="n"/>
      <c r="D101" s="4" t="n"/>
      <c r="E101" s="4" t="n"/>
      <c r="F101" s="5" t="n"/>
      <c r="G101" s="2" t="n"/>
      <c r="H101" s="2" t="n"/>
      <c r="I101" s="4" t="n"/>
      <c r="J101" s="2" t="n"/>
      <c r="K101" s="29" t="n"/>
      <c r="L101" s="29" t="n"/>
      <c r="M101" s="6">
        <f>IF($B101="","",IF($J101="Concluída",$L101-$B101,TODAY()-$B101))</f>
        <v/>
      </c>
      <c r="N101" s="6">
        <f>IF($K101="","",$K101-TODAY())</f>
        <v/>
      </c>
      <c r="O101" s="6">
        <f>IF(OR($J101="",$K101=""),"",IF($J101="Concluída","Concluída",IF($N101&lt;0,"Atrasada",IF($N101&lt;=3,"Vence em até 3 dias","No prazo"))))</f>
        <v/>
      </c>
      <c r="P101" s="7">
        <f>IF($J101="","",IFERROR(VLOOKUP($J101,'Listas_Instruções'!$E$2:$F$7,2,FALSE),0))</f>
        <v/>
      </c>
      <c r="Q101" s="8" t="n"/>
      <c r="R101" s="8" t="n"/>
      <c r="S101" s="9">
        <f>IF(AND($Q101="",$R101=""),"",$R101-$Q101)</f>
        <v/>
      </c>
      <c r="T101" s="5" t="n"/>
    </row>
  </sheetData>
  <autoFilter ref="A1:T101"/>
  <conditionalFormatting sqref="J2:J101">
    <cfRule type="expression" priority="1" dxfId="0" stopIfTrue="1">
      <formula>$J2="Concluída"</formula>
    </cfRule>
  </conditionalFormatting>
  <conditionalFormatting sqref="H2:H101">
    <cfRule type="expression" priority="2" dxfId="1" stopIfTrue="1">
      <formula>$H2="Urgente"</formula>
    </cfRule>
  </conditionalFormatting>
  <conditionalFormatting sqref="O2:O101">
    <cfRule type="expression" priority="3" dxfId="1" stopIfTrue="1">
      <formula>$O2="Atrasada"</formula>
    </cfRule>
    <cfRule type="expression" priority="4" dxfId="2" stopIfTrue="1">
      <formula>$O2="Vence em até 3 dias"</formula>
    </cfRule>
  </conditionalFormatting>
  <conditionalFormatting sqref="S2:S101">
    <cfRule type="expression" priority="5" dxfId="1" stopIfTrue="1">
      <formula>$S2&gt;0</formula>
    </cfRule>
    <cfRule type="expression" priority="6" dxfId="3" stopIfTrue="1">
      <formula>$S2&lt;0</formula>
    </cfRule>
  </conditionalFormatting>
  <dataValidations count="5">
    <dataValidation sqref="E2:E101" showErrorMessage="1" showInputMessage="1" allowBlank="1" type="list">
      <formula1>='Listas_Instruções'!$D$2:$D$9</formula1>
    </dataValidation>
    <dataValidation sqref="G2:G101" showErrorMessage="1" showInputMessage="1" allowBlank="1" type="list">
      <formula1>='Listas_Instruções'!$C$2:$C$7</formula1>
    </dataValidation>
    <dataValidation sqref="H2:H101" showErrorMessage="1" showInputMessage="1" allowBlank="1" type="list">
      <formula1>='Listas_Instruções'!$B$2:$B$5</formula1>
    </dataValidation>
    <dataValidation sqref="I2:I101" showErrorMessage="1" showInputMessage="1" allowBlank="1" type="list">
      <formula1>='Listas_Instruções'!$G$2:$G$11</formula1>
    </dataValidation>
    <dataValidation sqref="J2:J101" showErrorMessage="1" showInputMessage="1" allowBlank="1" type="list">
      <formula1>='Listas_Instruções'!$A$2:$A$7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0B981"/>
    <outlinePr summaryBelow="1" summaryRight="1"/>
    <pageSetUpPr/>
  </sheetPr>
  <dimension ref="A1:K2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6" customWidth="1" min="3" max="3"/>
    <col width="22" customWidth="1" min="4" max="4"/>
    <col width="18" customWidth="1" min="5" max="5"/>
    <col width="18" customWidth="1" min="6" max="6"/>
    <col width="18" customWidth="1" min="7" max="7"/>
    <col width="14" customWidth="1" min="8" max="8"/>
    <col width="3" customWidth="1" min="9" max="9"/>
    <col width="16" customWidth="1" min="10" max="10"/>
    <col width="16" customWidth="1" min="11" max="11"/>
  </cols>
  <sheetData>
    <row r="1" ht="30" customHeight="1">
      <c r="A1" s="10" t="inlineStr">
        <is>
          <t>Painel de Demandas</t>
        </is>
      </c>
    </row>
    <row r="2">
      <c r="A2" s="11" t="inlineStr">
        <is>
          <t>Indicadores principais</t>
        </is>
      </c>
      <c r="B2" s="11" t="n"/>
      <c r="D2" s="11" t="inlineStr">
        <is>
          <t>Resumo por status</t>
        </is>
      </c>
      <c r="E2" s="11" t="n"/>
      <c r="G2" s="11" t="inlineStr">
        <is>
          <t>Resumo por prioridade</t>
        </is>
      </c>
      <c r="H2" s="11" t="n"/>
    </row>
    <row r="3">
      <c r="A3" s="12" t="inlineStr">
        <is>
          <t>Total de demandas</t>
        </is>
      </c>
      <c r="B3" s="13">
        <f>COUNTA('Demandas'!$A$2:$A$101)</f>
        <v/>
      </c>
      <c r="D3" s="1" t="inlineStr">
        <is>
          <t>Status</t>
        </is>
      </c>
      <c r="E3" s="1" t="inlineStr">
        <is>
          <t>Quantidade</t>
        </is>
      </c>
      <c r="G3" s="1" t="inlineStr">
        <is>
          <t>Prioridade</t>
        </is>
      </c>
      <c r="H3" s="1" t="inlineStr">
        <is>
          <t>Quantidade</t>
        </is>
      </c>
    </row>
    <row r="4">
      <c r="A4" s="14" t="inlineStr">
        <is>
          <t>Demandas concluídas</t>
        </is>
      </c>
      <c r="B4" s="13">
        <f>COUNTIF('Demandas'!$J$2:$J$101,"Concluída")</f>
        <v/>
      </c>
      <c r="D4" s="15" t="inlineStr">
        <is>
          <t>Aberta</t>
        </is>
      </c>
      <c r="E4" s="15">
        <f>COUNTIF('Demandas'!$J$2:$J$101,$D4)</f>
        <v/>
      </c>
      <c r="G4" s="15" t="inlineStr">
        <is>
          <t>Baixa</t>
        </is>
      </c>
      <c r="H4" s="15">
        <f>COUNTIF('Demandas'!$H$2:$H$101,$G4)</f>
        <v/>
      </c>
    </row>
    <row r="5">
      <c r="A5" s="12" t="inlineStr">
        <is>
          <t>Demandas em aberto</t>
        </is>
      </c>
      <c r="B5" s="13">
        <f>COUNTIF('Demandas'!$J$2:$J$101,"&lt;&gt;Concluída")</f>
        <v/>
      </c>
      <c r="D5" s="16" t="inlineStr">
        <is>
          <t>Em análise</t>
        </is>
      </c>
      <c r="E5" s="16">
        <f>COUNTIF('Demandas'!$J$2:$J$101,$D5)</f>
        <v/>
      </c>
      <c r="G5" s="16" t="inlineStr">
        <is>
          <t>Média</t>
        </is>
      </c>
      <c r="H5" s="16">
        <f>COUNTIF('Demandas'!$H$2:$H$101,$G5)</f>
        <v/>
      </c>
    </row>
    <row r="6">
      <c r="A6" s="14" t="inlineStr">
        <is>
          <t>Percentual concluído</t>
        </is>
      </c>
      <c r="B6" s="17">
        <f>IFERROR($B$4/$B$3,0)</f>
        <v/>
      </c>
      <c r="D6" s="15" t="inlineStr">
        <is>
          <t>Em andamento</t>
        </is>
      </c>
      <c r="E6" s="15">
        <f>COUNTIF('Demandas'!$J$2:$J$101,$D6)</f>
        <v/>
      </c>
      <c r="G6" s="15" t="inlineStr">
        <is>
          <t>Alta</t>
        </is>
      </c>
      <c r="H6" s="15">
        <f>COUNTIF('Demandas'!$H$2:$H$101,$G6)</f>
        <v/>
      </c>
    </row>
    <row r="7">
      <c r="A7" s="12" t="inlineStr">
        <is>
          <t>Demandas atrasadas</t>
        </is>
      </c>
      <c r="B7" s="13">
        <f>COUNTIF('Demandas'!$O$2:$O$101,"Atrasada")</f>
        <v/>
      </c>
      <c r="D7" s="16" t="inlineStr">
        <is>
          <t>Aguardando retorno</t>
        </is>
      </c>
      <c r="E7" s="16">
        <f>COUNTIF('Demandas'!$J$2:$J$101,$D7)</f>
        <v/>
      </c>
      <c r="G7" s="16" t="inlineStr">
        <is>
          <t>Urgente</t>
        </is>
      </c>
      <c r="H7" s="16">
        <f>COUNTIF('Demandas'!$H$2:$H$101,$G7)</f>
        <v/>
      </c>
    </row>
    <row r="8">
      <c r="A8" s="14" t="inlineStr">
        <is>
          <t>Custo estimado total</t>
        </is>
      </c>
      <c r="B8" s="18">
        <f>SUM('Demandas'!$Q$2:$Q$101)</f>
        <v/>
      </c>
      <c r="D8" s="15" t="inlineStr">
        <is>
          <t>Concluída</t>
        </is>
      </c>
      <c r="E8" s="15">
        <f>COUNTIF('Demandas'!$J$2:$J$101,$D8)</f>
        <v/>
      </c>
    </row>
    <row r="9">
      <c r="A9" s="12" t="inlineStr">
        <is>
          <t>Custo real total</t>
        </is>
      </c>
      <c r="B9" s="18">
        <f>SUM('Demandas'!$R$2:$R$101)</f>
        <v/>
      </c>
      <c r="D9" s="16" t="inlineStr">
        <is>
          <t>Cancelada</t>
        </is>
      </c>
      <c r="E9" s="16">
        <f>COUNTIF('Demandas'!$J$2:$J$101,$D9)</f>
        <v/>
      </c>
    </row>
    <row r="10">
      <c r="A10" s="14" t="inlineStr">
        <is>
          <t>Custo médio por demanda</t>
        </is>
      </c>
      <c r="B10" s="18">
        <f>IFERROR(AVERAGE('Demandas'!$Q$2:$Q$101),0)</f>
        <v/>
      </c>
    </row>
    <row r="11"/>
    <row r="12">
      <c r="A12" s="11" t="inlineStr">
        <is>
          <t>Demandas por responsável</t>
        </is>
      </c>
      <c r="B12" s="11" t="n"/>
      <c r="C12" s="11" t="n"/>
      <c r="D12" s="11" t="inlineStr">
        <is>
          <t>Custos por categoria</t>
        </is>
      </c>
      <c r="E12" s="11" t="n"/>
      <c r="F12" s="11" t="n"/>
    </row>
    <row r="13">
      <c r="A13" s="1" t="inlineStr">
        <is>
          <t>Responsável</t>
        </is>
      </c>
      <c r="B13" s="1" t="inlineStr">
        <is>
          <t>Quantidade</t>
        </is>
      </c>
      <c r="C13" s="1" t="inlineStr">
        <is>
          <t>% concluído</t>
        </is>
      </c>
      <c r="D13" s="1" t="inlineStr">
        <is>
          <t>Categoria</t>
        </is>
      </c>
      <c r="E13" s="1" t="inlineStr">
        <is>
          <t>Custo estimado</t>
        </is>
      </c>
      <c r="F13" s="1" t="inlineStr">
        <is>
          <t>Custo real</t>
        </is>
      </c>
    </row>
    <row r="14">
      <c r="A14" s="19" t="inlineStr">
        <is>
          <t>Ana Souza</t>
        </is>
      </c>
      <c r="B14" s="15">
        <f>COUNTIF('Demandas'!$I$2:$I$101,$A14)</f>
        <v/>
      </c>
      <c r="C14" s="20">
        <f>IFERROR(COUNTIFS('Demandas'!$I$2:$I$101,$A14,'Demandas'!$J$2:$J$101,"Concluída")/$B14,0)</f>
        <v/>
      </c>
      <c r="D14" s="19" t="inlineStr">
        <is>
          <t>Administrativo</t>
        </is>
      </c>
      <c r="E14" s="21">
        <f>SUMIF('Demandas'!$G$2:$G$101,$D14,'Demandas'!$Q$2:$Q$101)</f>
        <v/>
      </c>
      <c r="F14" s="21">
        <f>SUMIF('Demandas'!$G$2:$G$101,$D14,'Demandas'!$R$2:$R$101)</f>
        <v/>
      </c>
    </row>
    <row r="15">
      <c r="A15" s="22" t="inlineStr">
        <is>
          <t>Carlos Pereira</t>
        </is>
      </c>
      <c r="B15" s="16">
        <f>COUNTIF('Demandas'!$I$2:$I$101,$A15)</f>
        <v/>
      </c>
      <c r="C15" s="23">
        <f>IFERROR(COUNTIFS('Demandas'!$I$2:$I$101,$A15,'Demandas'!$J$2:$J$101,"Concluída")/$B15,0)</f>
        <v/>
      </c>
      <c r="D15" s="22" t="inlineStr">
        <is>
          <t>Financeiro</t>
        </is>
      </c>
      <c r="E15" s="24">
        <f>SUMIF('Demandas'!$G$2:$G$101,$D15,'Demandas'!$Q$2:$Q$101)</f>
        <v/>
      </c>
      <c r="F15" s="24">
        <f>SUMIF('Demandas'!$G$2:$G$101,$D15,'Demandas'!$R$2:$R$101)</f>
        <v/>
      </c>
    </row>
    <row r="16">
      <c r="A16" s="19" t="inlineStr">
        <is>
          <t>Juliana Costa</t>
        </is>
      </c>
      <c r="B16" s="15">
        <f>COUNTIF('Demandas'!$I$2:$I$101,$A16)</f>
        <v/>
      </c>
      <c r="C16" s="20">
        <f>IFERROR(COUNTIFS('Demandas'!$I$2:$I$101,$A16,'Demandas'!$J$2:$J$101,"Concluída")/$B16,0)</f>
        <v/>
      </c>
      <c r="D16" s="19" t="inlineStr">
        <is>
          <t>Manutenção</t>
        </is>
      </c>
      <c r="E16" s="21">
        <f>SUMIF('Demandas'!$G$2:$G$101,$D16,'Demandas'!$Q$2:$Q$101)</f>
        <v/>
      </c>
      <c r="F16" s="21">
        <f>SUMIF('Demandas'!$G$2:$G$101,$D16,'Demandas'!$R$2:$R$101)</f>
        <v/>
      </c>
    </row>
    <row r="17">
      <c r="A17" s="22" t="inlineStr">
        <is>
          <t>Rafael Almeida</t>
        </is>
      </c>
      <c r="B17" s="16">
        <f>COUNTIF('Demandas'!$I$2:$I$101,$A17)</f>
        <v/>
      </c>
      <c r="C17" s="23">
        <f>IFERROR(COUNTIFS('Demandas'!$I$2:$I$101,$A17,'Demandas'!$J$2:$J$101,"Concluída")/$B17,0)</f>
        <v/>
      </c>
      <c r="D17" s="22" t="inlineStr">
        <is>
          <t>Tecnologia</t>
        </is>
      </c>
      <c r="E17" s="24">
        <f>SUMIF('Demandas'!$G$2:$G$101,$D17,'Demandas'!$Q$2:$Q$101)</f>
        <v/>
      </c>
      <c r="F17" s="24">
        <f>SUMIF('Demandas'!$G$2:$G$101,$D17,'Demandas'!$R$2:$R$101)</f>
        <v/>
      </c>
    </row>
    <row r="18">
      <c r="A18" s="19" t="inlineStr">
        <is>
          <t>Camila Ferreira</t>
        </is>
      </c>
      <c r="B18" s="15">
        <f>COUNTIF('Demandas'!$I$2:$I$101,$A18)</f>
        <v/>
      </c>
      <c r="C18" s="20">
        <f>IFERROR(COUNTIFS('Demandas'!$I$2:$I$101,$A18,'Demandas'!$J$2:$J$101,"Concluída")/$B18,0)</f>
        <v/>
      </c>
      <c r="D18" s="19" t="inlineStr">
        <is>
          <t>Compras</t>
        </is>
      </c>
      <c r="E18" s="21">
        <f>SUMIF('Demandas'!$G$2:$G$101,$D18,'Demandas'!$Q$2:$Q$101)</f>
        <v/>
      </c>
      <c r="F18" s="21">
        <f>SUMIF('Demandas'!$G$2:$G$101,$D18,'Demandas'!$R$2:$R$101)</f>
        <v/>
      </c>
    </row>
    <row r="19">
      <c r="A19" s="22" t="inlineStr">
        <is>
          <t>Lucas Rodrigues</t>
        </is>
      </c>
      <c r="B19" s="16">
        <f>COUNTIF('Demandas'!$I$2:$I$101,$A19)</f>
        <v/>
      </c>
      <c r="C19" s="23">
        <f>IFERROR(COUNTIFS('Demandas'!$I$2:$I$101,$A19,'Demandas'!$J$2:$J$101,"Concluída")/$B19,0)</f>
        <v/>
      </c>
      <c r="D19" s="22" t="inlineStr">
        <is>
          <t>Pessoal</t>
        </is>
      </c>
      <c r="E19" s="24">
        <f>SUMIF('Demandas'!$G$2:$G$101,$D19,'Demandas'!$Q$2:$Q$101)</f>
        <v/>
      </c>
      <c r="F19" s="24">
        <f>SUMIF('Demandas'!$G$2:$G$101,$D19,'Demandas'!$R$2:$R$101)</f>
        <v/>
      </c>
    </row>
    <row r="20">
      <c r="A20" s="19" t="inlineStr">
        <is>
          <t>Fernanda Lima</t>
        </is>
      </c>
      <c r="B20" s="15">
        <f>COUNTIF('Demandas'!$I$2:$I$101,$A20)</f>
        <v/>
      </c>
      <c r="C20" s="20">
        <f>IFERROR(COUNTIFS('Demandas'!$I$2:$I$101,$A20,'Demandas'!$J$2:$J$101,"Concluída")/$B20,0)</f>
        <v/>
      </c>
    </row>
    <row r="21">
      <c r="A21" s="22" t="inlineStr">
        <is>
          <t>Maria Oliveira</t>
        </is>
      </c>
      <c r="B21" s="16">
        <f>COUNTIF('Demandas'!$I$2:$I$101,$A21)</f>
        <v/>
      </c>
      <c r="C21" s="23">
        <f>IFERROR(COUNTIFS('Demandas'!$I$2:$I$101,$A21,'Demandas'!$J$2:$J$101,"Concluída")/$B21,0)</f>
        <v/>
      </c>
    </row>
  </sheetData>
  <mergeCells count="1">
    <mergeCell ref="A1:K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E293B"/>
    <outlinePr summaryBelow="1" summaryRight="1"/>
    <pageSetUpPr/>
  </sheetPr>
  <dimension ref="A1:G1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8" customWidth="1" min="2" max="2"/>
    <col width="20" customWidth="1" min="3" max="3"/>
    <col width="20" customWidth="1" min="4" max="4"/>
    <col width="24" customWidth="1" min="5" max="5"/>
    <col width="15" customWidth="1" min="6" max="6"/>
    <col width="22" customWidth="1" min="7" max="7"/>
  </cols>
  <sheetData>
    <row r="1">
      <c r="A1" s="1" t="inlineStr">
        <is>
          <t>Status</t>
        </is>
      </c>
      <c r="B1" s="1" t="inlineStr">
        <is>
          <t>Prioridade</t>
        </is>
      </c>
      <c r="C1" s="1" t="inlineStr">
        <is>
          <t>Categoria</t>
        </is>
      </c>
      <c r="D1" s="1" t="inlineStr">
        <is>
          <t>Área</t>
        </is>
      </c>
      <c r="E1" s="1" t="inlineStr">
        <is>
          <t>Status para percentual</t>
        </is>
      </c>
      <c r="F1" s="1" t="inlineStr">
        <is>
          <t>Percentual</t>
        </is>
      </c>
      <c r="G1" s="1" t="inlineStr">
        <is>
          <t>Responsável</t>
        </is>
      </c>
    </row>
    <row r="2">
      <c r="A2" s="19" t="inlineStr">
        <is>
          <t>Aberta</t>
        </is>
      </c>
      <c r="B2" s="19" t="inlineStr">
        <is>
          <t>Baixa</t>
        </is>
      </c>
      <c r="C2" s="19" t="inlineStr">
        <is>
          <t>Administrativo</t>
        </is>
      </c>
      <c r="D2" s="19" t="inlineStr">
        <is>
          <t>Administrativo</t>
        </is>
      </c>
      <c r="E2" s="19" t="inlineStr">
        <is>
          <t>Aberta</t>
        </is>
      </c>
      <c r="F2" s="20" t="n">
        <v>0</v>
      </c>
      <c r="G2" s="19" t="inlineStr">
        <is>
          <t>Ana Souza</t>
        </is>
      </c>
    </row>
    <row r="3">
      <c r="A3" s="22" t="inlineStr">
        <is>
          <t>Em análise</t>
        </is>
      </c>
      <c r="B3" s="22" t="inlineStr">
        <is>
          <t>Média</t>
        </is>
      </c>
      <c r="C3" s="22" t="inlineStr">
        <is>
          <t>Financeiro</t>
        </is>
      </c>
      <c r="D3" s="22" t="inlineStr">
        <is>
          <t>Financeiro</t>
        </is>
      </c>
      <c r="E3" s="22" t="inlineStr">
        <is>
          <t>Em análise</t>
        </is>
      </c>
      <c r="F3" s="23" t="n">
        <v>0.25</v>
      </c>
      <c r="G3" s="22" t="inlineStr">
        <is>
          <t>Carlos Pereira</t>
        </is>
      </c>
    </row>
    <row r="4">
      <c r="A4" s="19" t="inlineStr">
        <is>
          <t>Em andamento</t>
        </is>
      </c>
      <c r="B4" s="19" t="inlineStr">
        <is>
          <t>Alta</t>
        </is>
      </c>
      <c r="C4" s="19" t="inlineStr">
        <is>
          <t>Manutenção</t>
        </is>
      </c>
      <c r="D4" s="19" t="inlineStr">
        <is>
          <t>Operações</t>
        </is>
      </c>
      <c r="E4" s="19" t="inlineStr">
        <is>
          <t>Em andamento</t>
        </is>
      </c>
      <c r="F4" s="20" t="n">
        <v>0.6</v>
      </c>
      <c r="G4" s="19" t="inlineStr">
        <is>
          <t>Juliana Costa</t>
        </is>
      </c>
    </row>
    <row r="5">
      <c r="A5" s="22" t="inlineStr">
        <is>
          <t>Aguardando retorno</t>
        </is>
      </c>
      <c r="B5" s="22" t="inlineStr">
        <is>
          <t>Urgente</t>
        </is>
      </c>
      <c r="C5" s="22" t="inlineStr">
        <is>
          <t>Tecnologia</t>
        </is>
      </c>
      <c r="D5" s="22" t="inlineStr">
        <is>
          <t>Tecnologia</t>
        </is>
      </c>
      <c r="E5" s="22" t="inlineStr">
        <is>
          <t>Aguardando retorno</t>
        </is>
      </c>
      <c r="F5" s="23" t="n">
        <v>0.4</v>
      </c>
      <c r="G5" s="22" t="inlineStr">
        <is>
          <t>Rafael Almeida</t>
        </is>
      </c>
    </row>
    <row r="6">
      <c r="A6" s="19" t="inlineStr">
        <is>
          <t>Concluída</t>
        </is>
      </c>
      <c r="B6" s="19" t="n"/>
      <c r="C6" s="19" t="inlineStr">
        <is>
          <t>Compras</t>
        </is>
      </c>
      <c r="D6" s="19" t="inlineStr">
        <is>
          <t>Compras</t>
        </is>
      </c>
      <c r="E6" s="19" t="inlineStr">
        <is>
          <t>Concluída</t>
        </is>
      </c>
      <c r="F6" s="20" t="n">
        <v>1</v>
      </c>
      <c r="G6" s="19" t="inlineStr">
        <is>
          <t>Camila Ferreira</t>
        </is>
      </c>
    </row>
    <row r="7">
      <c r="A7" s="22" t="inlineStr">
        <is>
          <t>Cancelada</t>
        </is>
      </c>
      <c r="B7" s="22" t="n"/>
      <c r="C7" s="22" t="inlineStr">
        <is>
          <t>Pessoal</t>
        </is>
      </c>
      <c r="D7" s="22" t="inlineStr">
        <is>
          <t>Comercial</t>
        </is>
      </c>
      <c r="E7" s="22" t="inlineStr">
        <is>
          <t>Cancelada</t>
        </is>
      </c>
      <c r="F7" s="23" t="n">
        <v>0</v>
      </c>
      <c r="G7" s="22" t="inlineStr">
        <is>
          <t>Lucas Rodrigues</t>
        </is>
      </c>
    </row>
    <row r="8">
      <c r="A8" s="19" t="n"/>
      <c r="B8" s="19" t="n"/>
      <c r="C8" s="19" t="n"/>
      <c r="D8" s="19" t="inlineStr">
        <is>
          <t>Pessoas</t>
        </is>
      </c>
      <c r="E8" s="19" t="n"/>
      <c r="F8" s="19" t="n"/>
      <c r="G8" s="19" t="inlineStr">
        <is>
          <t>Fernanda Lima</t>
        </is>
      </c>
    </row>
    <row r="9">
      <c r="A9" s="22" t="n"/>
      <c r="B9" s="22" t="n"/>
      <c r="C9" s="22" t="n"/>
      <c r="D9" s="22" t="inlineStr">
        <is>
          <t>Atendimento</t>
        </is>
      </c>
      <c r="E9" s="22" t="n"/>
      <c r="F9" s="22" t="n"/>
      <c r="G9" s="22" t="inlineStr">
        <is>
          <t>Maria Oliveira</t>
        </is>
      </c>
    </row>
    <row r="10">
      <c r="A10" s="19" t="n"/>
      <c r="B10" s="19" t="n"/>
      <c r="C10" s="19" t="n"/>
      <c r="D10" s="19" t="n"/>
      <c r="E10" s="19" t="n"/>
      <c r="F10" s="19" t="n"/>
      <c r="G10" s="19" t="inlineStr">
        <is>
          <t>João Silva</t>
        </is>
      </c>
    </row>
    <row r="11">
      <c r="A11" s="22" t="n"/>
      <c r="B11" s="22" t="n"/>
      <c r="C11" s="22" t="n"/>
      <c r="D11" s="22" t="n"/>
      <c r="E11" s="22" t="n"/>
      <c r="F11" s="22" t="n"/>
      <c r="G11" s="22" t="inlineStr">
        <is>
          <t>Pedro Santos</t>
        </is>
      </c>
    </row>
    <row r="12"/>
    <row r="13">
      <c r="A13" s="25" t="inlineStr">
        <is>
          <t>Instruções de uso</t>
        </is>
      </c>
    </row>
    <row r="14" ht="28" customHeight="1">
      <c r="A14" s="26" t="inlineStr">
        <is>
          <t>1. Registre uma demanda por linha na planilha Demandas.</t>
        </is>
      </c>
      <c r="B14" s="27" t="n"/>
      <c r="C14" s="27" t="n"/>
      <c r="D14" s="27" t="n"/>
      <c r="E14" s="27" t="n"/>
      <c r="F14" s="27" t="n"/>
      <c r="G14" s="28" t="n"/>
    </row>
    <row r="15" ht="28" customHeight="1">
      <c r="A15" s="26" t="inlineStr">
        <is>
          <t>2. Preencha os campos com fundo amarelo; os campos em verde-claro são calculados automaticamente.</t>
        </is>
      </c>
      <c r="B15" s="27" t="n"/>
      <c r="C15" s="27" t="n"/>
      <c r="D15" s="27" t="n"/>
      <c r="E15" s="27" t="n"/>
      <c r="F15" s="27" t="n"/>
      <c r="G15" s="28" t="n"/>
    </row>
    <row r="16" ht="28" customHeight="1">
      <c r="A16" s="26" t="inlineStr">
        <is>
          <t>3. Use as listas de seleção para Área, Categoria, Prioridade, Responsável e Status.</t>
        </is>
      </c>
      <c r="B16" s="27" t="n"/>
      <c r="C16" s="27" t="n"/>
      <c r="D16" s="27" t="n"/>
      <c r="E16" s="27" t="n"/>
      <c r="F16" s="27" t="n"/>
      <c r="G16" s="28" t="n"/>
    </row>
    <row r="17" ht="28" customHeight="1">
      <c r="A17" s="26" t="inlineStr">
        <is>
          <t>4. Informe a Data de Conclusão somente quando a demanda estiver concluída.</t>
        </is>
      </c>
      <c r="B17" s="27" t="n"/>
      <c r="C17" s="27" t="n"/>
      <c r="D17" s="27" t="n"/>
      <c r="E17" s="27" t="n"/>
      <c r="F17" s="27" t="n"/>
      <c r="G17" s="28" t="n"/>
    </row>
    <row r="18" ht="28" customHeight="1">
      <c r="A18" s="26" t="inlineStr">
        <is>
          <t>5. Acompanhe o prazo, os custos e a priorização pelo Painel de Demandas.</t>
        </is>
      </c>
      <c r="B18" s="27" t="n"/>
      <c r="C18" s="27" t="n"/>
      <c r="D18" s="27" t="n"/>
      <c r="E18" s="27" t="n"/>
      <c r="F18" s="27" t="n"/>
      <c r="G18" s="28" t="n"/>
    </row>
    <row r="19" ht="28" customHeight="1">
      <c r="A19" s="26" t="inlineStr">
        <is>
          <t>6. As linhas 2 a 101 da planilha Demandas já estão preparadas para novos registros.</t>
        </is>
      </c>
      <c r="B19" s="27" t="n"/>
      <c r="C19" s="27" t="n"/>
      <c r="D19" s="27" t="n"/>
      <c r="E19" s="27" t="n"/>
      <c r="F19" s="27" t="n"/>
      <c r="G19" s="28" t="n"/>
    </row>
  </sheetData>
  <mergeCells count="6">
    <mergeCell ref="A14:G14"/>
    <mergeCell ref="A15:G15"/>
    <mergeCell ref="A16:G16"/>
    <mergeCell ref="A17:G17"/>
    <mergeCell ref="A18:G18"/>
    <mergeCell ref="A19:G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2026-09-08T17:42:52Z</dcterms:created>
  <dcterms:modified xmlns:dcterms="http://purl.org/dc/terms/" xmlns:xsi="http://www.w3.org/2001/XMLSchema-instance" xsi:type="dcterms:W3CDTF">2026-09-08T17:42:52Z</dcterms:modified>
</cp:coreProperties>
</file>