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Cadastro de Máquina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'Lançamentos'!$A$1:$S$101</definedName>
    <definedName name="_xlnm._FilterDatabase" localSheetId="1" hidden="1">'Cadastro de Máquinas'!$A$1:$J$101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&quot;R$&quot; #.##0,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C8102E"/>
      <sz val="12"/>
    </font>
    <font>
      <name val="Calibri"/>
      <b val="1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EFF6FF"/>
      </patternFill>
    </fill>
    <fill>
      <patternFill patternType="solid">
        <fgColor rgb="00FFFFFF"/>
      </patternFill>
    </fill>
    <fill>
      <patternFill patternType="solid">
        <fgColor rgb="001D4ED8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4" fontId="2" fillId="4" borderId="1" applyAlignment="1" pivotButton="0" quotePrefix="0" xfId="0">
      <alignment horizontal="center" vertical="center" wrapText="1"/>
    </xf>
    <xf numFmtId="4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center" vertical="center" wrapText="1"/>
    </xf>
    <xf numFmtId="0" fontId="3" fillId="7" borderId="0" applyAlignment="1" pivotButton="0" quotePrefix="0" xfId="0">
      <alignment horizontal="left" vertical="center"/>
    </xf>
    <xf numFmtId="0" fontId="4" fillId="0" borderId="0" pivotButton="0" quotePrefix="0" xfId="0"/>
    <xf numFmtId="0" fontId="5" fillId="3" borderId="1" applyAlignment="1" pivotButton="0" quotePrefix="0" xfId="0">
      <alignment horizontal="left" vertical="center" wrapText="1"/>
    </xf>
    <xf numFmtId="4" fontId="2" fillId="8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 wrapText="1"/>
    </xf>
    <xf numFmtId="166" fontId="2" fillId="8" borderId="1" applyAlignment="1" pivotButton="0" quotePrefix="0" xfId="0">
      <alignment horizontal="right" vertical="center"/>
    </xf>
    <xf numFmtId="1" fontId="2" fillId="8" borderId="1" applyAlignment="1" pivotButton="0" quotePrefix="0" xfId="0">
      <alignment horizontal="right" vertical="center"/>
    </xf>
    <xf numFmtId="165" fontId="2" fillId="8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4" fontId="2" fillId="3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4" fontId="2" fillId="6" borderId="1" applyAlignment="1" pivotButton="0" quotePrefix="0" xfId="0">
      <alignment horizontal="center" vertical="center" wrapText="1"/>
    </xf>
    <xf numFmtId="166" fontId="2" fillId="6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1" fontId="2" fillId="6" borderId="1" applyAlignment="1" pivotButton="0" quotePrefix="0" xfId="0">
      <alignment horizontal="center" vertical="center" wrapText="1"/>
    </xf>
    <xf numFmtId="0" fontId="2" fillId="8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166" fontId="2" fillId="8" borderId="1" applyAlignment="1" pivotButton="0" quotePrefix="0" xfId="0">
      <alignment horizontal="right" vertical="center"/>
    </xf>
    <xf numFmtId="165" fontId="2" fillId="8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center" vertical="center" wrapText="1"/>
    </xf>
    <xf numFmtId="166" fontId="2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F2937"/>
        <sz val="10"/>
      </font>
      <fill>
        <patternFill patternType="solid">
          <fgColor rgb="00FEF3C7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trabalhadas por máquina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'Resumo'!C14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'Resumo'!$B$15:$B$24</f>
            </numRef>
          </cat>
          <val>
            <numRef>
              <f>'Resumo'!$C$15:$C$24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Horas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Máquina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Combustível versus manutenção por máquina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'Resumo'!D14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'Resumo'!$B$15:$B$24</f>
            </numRef>
          </cat>
          <val>
            <numRef>
              <f>'Resumo'!$D$15:$D$24</f>
            </numRef>
          </val>
        </ser>
        <ser>
          <idx val="1"/>
          <order val="1"/>
          <tx>
            <strRef>
              <f>'Resumo'!E14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'Resumo'!$B$15:$B$24</f>
            </numRef>
          </cat>
          <val>
            <numRef>
              <f>'Resumo'!$E$15:$E$24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Máquina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 de manutenção</a:t>
            </a:r>
          </a:p>
        </rich>
      </tx>
    </title>
    <plotArea>
      <pieChart>
        <varyColors val="1"/>
        <ser>
          <idx val="0"/>
          <order val="0"/>
          <tx>
            <strRef>
              <f>'Resumo'!I4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'Resumo'!$H$5:$H$7</f>
            </numRef>
          </cat>
          <val>
            <numRef>
              <f>'Resumo'!$I$5:$I$7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9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25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20</col>
      <colOff>0</colOff>
      <row>9</row>
      <rowOff>0</rowOff>
    </from>
    <ext cx="360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D4ED8"/>
    <outlinePr summaryBelow="1" summaryRight="1"/>
    <pageSetUpPr/>
  </sheetPr>
  <dimension ref="A1:S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6" customWidth="1" min="3" max="3"/>
    <col width="18" customWidth="1" min="4" max="4"/>
    <col width="22" customWidth="1" min="5" max="5"/>
    <col width="22" customWidth="1" min="6" max="6"/>
    <col width="18" customWidth="1" min="7" max="7"/>
    <col width="16" customWidth="1" min="8" max="8"/>
    <col width="16" customWidth="1" min="9" max="9"/>
    <col width="17" customWidth="1" min="10" max="10"/>
    <col width="17" customWidth="1" min="11" max="11"/>
    <col width="14" customWidth="1" min="12" max="12"/>
    <col width="24" customWidth="1" min="13" max="13"/>
    <col width="26" customWidth="1" min="14" max="14"/>
    <col width="20" customWidth="1" min="15" max="15"/>
    <col width="23" customWidth="1" min="16" max="16"/>
    <col width="22" customWidth="1" min="17" max="17"/>
    <col width="22" customWidth="1" min="18" max="18"/>
    <col width="34" customWidth="1" min="19" max="19"/>
  </cols>
  <sheetData>
    <row r="1" ht="34" customHeight="1">
      <c r="A1" s="1" t="inlineStr">
        <is>
          <t>ID do lançamento</t>
        </is>
      </c>
      <c r="B1" s="1" t="inlineStr">
        <is>
          <t>Data da leitura</t>
        </is>
      </c>
      <c r="C1" s="1" t="inlineStr">
        <is>
          <t>Máquina</t>
        </is>
      </c>
      <c r="D1" s="1" t="inlineStr">
        <is>
          <t>Código da máquina</t>
        </is>
      </c>
      <c r="E1" s="1" t="inlineStr">
        <is>
          <t>Tipo de máquina</t>
        </is>
      </c>
      <c r="F1" s="1" t="inlineStr">
        <is>
          <t>Operador responsável</t>
        </is>
      </c>
      <c r="G1" s="1" t="inlineStr">
        <is>
          <t>Cidade/obra</t>
        </is>
      </c>
      <c r="H1" s="1" t="inlineStr">
        <is>
          <t>Horímetro inicial</t>
        </is>
      </c>
      <c r="I1" s="1" t="inlineStr">
        <is>
          <t>Horímetro final</t>
        </is>
      </c>
      <c r="J1" s="1" t="inlineStr">
        <is>
          <t>Horas trabalhadas</t>
        </is>
      </c>
      <c r="K1" s="1" t="inlineStr">
        <is>
          <t>Meta diária de horas</t>
        </is>
      </c>
      <c r="L1" s="1" t="inlineStr">
        <is>
          <t>Utilização (%)</t>
        </is>
      </c>
      <c r="M1" s="1" t="inlineStr">
        <is>
          <t>Próxima manutenção em horas</t>
        </is>
      </c>
      <c r="N1" s="1" t="inlineStr">
        <is>
          <t>Horas restantes para manutenção</t>
        </is>
      </c>
      <c r="O1" s="1" t="inlineStr">
        <is>
          <t>Status da manutenção</t>
        </is>
      </c>
      <c r="P1" s="1" t="inlineStr">
        <is>
          <t>Tipo de atividade</t>
        </is>
      </c>
      <c r="Q1" s="1" t="inlineStr">
        <is>
          <t>Custo de combustível (R$)</t>
        </is>
      </c>
      <c r="R1" s="1" t="inlineStr">
        <is>
          <t>Custo de manutenção (R$)</t>
        </is>
      </c>
      <c r="S1" s="1" t="inlineStr">
        <is>
          <t>Observações</t>
        </is>
      </c>
    </row>
    <row r="2" ht="22" customHeight="1">
      <c r="A2" s="2" t="n">
        <v>1</v>
      </c>
      <c r="B2" s="30" t="n">
        <v>46237</v>
      </c>
      <c r="C2" s="4">
        <f>IF(D2="","",IFERROR(VLOOKUP(D2,'Cadastro de Máquinas'!$A$2:$J$101,2,FALSE),"Não cadastrada"))</f>
        <v/>
      </c>
      <c r="D2" s="2" t="inlineStr">
        <is>
          <t>ESC-001</t>
        </is>
      </c>
      <c r="E2" s="4">
        <f>IF(D2="","",IFERROR(VLOOKUP(D2,'Cadastro de Máquinas'!$A$2:$J$101,3,FALSE),"Não cadastrada"))</f>
        <v/>
      </c>
      <c r="F2" s="5" t="inlineStr">
        <is>
          <t>João Silva</t>
        </is>
      </c>
      <c r="G2" s="4">
        <f>IF(D2="","",IFERROR(VLOOKUP(D2,'Cadastro de Máquinas'!$A$2:$J$101,6,FALSE),"Não cadastrada"))</f>
        <v/>
      </c>
      <c r="H2" s="6" t="n">
        <v>1150</v>
      </c>
      <c r="I2" s="6" t="n">
        <v>1158</v>
      </c>
      <c r="J2" s="7">
        <f>IF(OR(H2="",I2=""),"",IFERROR(I2-H2,0))</f>
        <v/>
      </c>
      <c r="K2" s="6" t="n">
        <v>8</v>
      </c>
      <c r="L2" s="31">
        <f>IF(OR(J2="",K2=""),"",IFERROR(J2/K2,0))</f>
        <v/>
      </c>
      <c r="M2" s="7">
        <f>IF(OR(D2="",H2=""),"",IFERROR(H2+VLOOKUP(D2,'Cadastro de Máquinas'!$A$2:$J$101,8,FALSE),""))</f>
        <v/>
      </c>
      <c r="N2" s="7">
        <f>IF(OR(M2="",I2=""),"",M2-I2)</f>
        <v/>
      </c>
      <c r="O2" s="9">
        <f>IF(N2="","",IF(N2&lt;=0,"Vencida",IF(N2&lt;=20,"Próxima","Em dia")))</f>
        <v/>
      </c>
      <c r="P2" s="5" t="inlineStr">
        <is>
          <t>Operação</t>
        </is>
      </c>
      <c r="Q2" s="32" t="n">
        <v>650</v>
      </c>
      <c r="R2" s="32" t="n">
        <v>120</v>
      </c>
      <c r="S2" s="5" t="inlineStr">
        <is>
          <t>Escavação de fundação concluída.</t>
        </is>
      </c>
    </row>
    <row r="3" ht="22" customHeight="1">
      <c r="A3" s="2" t="n">
        <v>2</v>
      </c>
      <c r="B3" s="30" t="n">
        <v>46239</v>
      </c>
      <c r="C3" s="4">
        <f>IF(D3="","",IFERROR(VLOOKUP(D3,'Cadastro de Máquinas'!$A$2:$J$101,2,FALSE),"Não cadastrada"))</f>
        <v/>
      </c>
      <c r="D3" s="2" t="inlineStr">
        <is>
          <t>PAC-002</t>
        </is>
      </c>
      <c r="E3" s="4">
        <f>IF(D3="","",IFERROR(VLOOKUP(D3,'Cadastro de Máquinas'!$A$2:$J$101,3,FALSE),"Não cadastrada"))</f>
        <v/>
      </c>
      <c r="F3" s="5" t="inlineStr">
        <is>
          <t>Maria Oliveira</t>
        </is>
      </c>
      <c r="G3" s="4">
        <f>IF(D3="","",IFERROR(VLOOKUP(D3,'Cadastro de Máquinas'!$A$2:$J$101,6,FALSE),"Não cadastrada"))</f>
        <v/>
      </c>
      <c r="H3" s="6" t="n">
        <v>2430</v>
      </c>
      <c r="I3" s="6" t="n">
        <v>2455</v>
      </c>
      <c r="J3" s="7">
        <f>IF(OR(H3="",I3=""),"",IFERROR(I3-H3,0))</f>
        <v/>
      </c>
      <c r="K3" s="6" t="n">
        <v>8</v>
      </c>
      <c r="L3" s="31">
        <f>IF(OR(J3="",K3=""),"",IFERROR(J3/K3,0))</f>
        <v/>
      </c>
      <c r="M3" s="7">
        <f>IF(OR(D3="",H3=""),"",IFERROR(H3+VLOOKUP(D3,'Cadastro de Máquinas'!$A$2:$J$101,8,FALSE),""))</f>
        <v/>
      </c>
      <c r="N3" s="7">
        <f>IF(OR(M3="",I3=""),"",M3-I3)</f>
        <v/>
      </c>
      <c r="O3" s="9">
        <f>IF(N3="","",IF(N3&lt;=0,"Vencida",IF(N3&lt;=20,"Próxima","Em dia")))</f>
        <v/>
      </c>
      <c r="P3" s="5" t="inlineStr">
        <is>
          <t>Carregamento</t>
        </is>
      </c>
      <c r="Q3" s="32" t="n">
        <v>720</v>
      </c>
      <c r="R3" s="32" t="n">
        <v>0</v>
      </c>
      <c r="S3" s="5" t="inlineStr">
        <is>
          <t>Apoio ao transporte de agregados.</t>
        </is>
      </c>
    </row>
    <row r="4" ht="22" customHeight="1">
      <c r="A4" s="2" t="n">
        <v>3</v>
      </c>
      <c r="B4" s="30" t="n">
        <v>46242</v>
      </c>
      <c r="C4" s="4">
        <f>IF(D4="","",IFERROR(VLOOKUP(D4,'Cadastro de Máquinas'!$A$2:$J$101,2,FALSE),"Não cadastrada"))</f>
        <v/>
      </c>
      <c r="D4" s="2" t="inlineStr">
        <is>
          <t>RET-003</t>
        </is>
      </c>
      <c r="E4" s="4">
        <f>IF(D4="","",IFERROR(VLOOKUP(D4,'Cadastro de Máquinas'!$A$2:$J$101,3,FALSE),"Não cadastrada"))</f>
        <v/>
      </c>
      <c r="F4" s="5" t="inlineStr">
        <is>
          <t>Pedro Santos</t>
        </is>
      </c>
      <c r="G4" s="4">
        <f>IF(D4="","",IFERROR(VLOOKUP(D4,'Cadastro de Máquinas'!$A$2:$J$101,6,FALSE),"Não cadastrada"))</f>
        <v/>
      </c>
      <c r="H4" s="6" t="n">
        <v>3675</v>
      </c>
      <c r="I4" s="6" t="n">
        <v>3710</v>
      </c>
      <c r="J4" s="7">
        <f>IF(OR(H4="",I4=""),"",IFERROR(I4-H4,0))</f>
        <v/>
      </c>
      <c r="K4" s="6" t="n">
        <v>8</v>
      </c>
      <c r="L4" s="31">
        <f>IF(OR(J4="",K4=""),"",IFERROR(J4/K4,0))</f>
        <v/>
      </c>
      <c r="M4" s="7">
        <f>IF(OR(D4="",H4=""),"",IFERROR(H4+VLOOKUP(D4,'Cadastro de Máquinas'!$A$2:$J$101,8,FALSE),""))</f>
        <v/>
      </c>
      <c r="N4" s="7">
        <f>IF(OR(M4="",I4=""),"",M4-I4)</f>
        <v/>
      </c>
      <c r="O4" s="9">
        <f>IF(N4="","",IF(N4&lt;=0,"Vencida",IF(N4&lt;=20,"Próxima","Em dia")))</f>
        <v/>
      </c>
      <c r="P4" s="5" t="inlineStr">
        <is>
          <t>Operação</t>
        </is>
      </c>
      <c r="Q4" s="32" t="n">
        <v>540</v>
      </c>
      <c r="R4" s="32" t="n">
        <v>2850</v>
      </c>
      <c r="S4" s="5" t="inlineStr">
        <is>
          <t>Necessita revisão preventiva imediata.</t>
        </is>
      </c>
    </row>
    <row r="5" ht="22" customHeight="1">
      <c r="A5" s="2" t="n">
        <v>4</v>
      </c>
      <c r="B5" s="30" t="n">
        <v>46244</v>
      </c>
      <c r="C5" s="4">
        <f>IF(D5="","",IFERROR(VLOOKUP(D5,'Cadastro de Máquinas'!$A$2:$J$101,2,FALSE),"Não cadastrada"))</f>
        <v/>
      </c>
      <c r="D5" s="2" t="inlineStr">
        <is>
          <t>MOT-004</t>
        </is>
      </c>
      <c r="E5" s="4">
        <f>IF(D5="","",IFERROR(VLOOKUP(D5,'Cadastro de Máquinas'!$A$2:$J$101,3,FALSE),"Não cadastrada"))</f>
        <v/>
      </c>
      <c r="F5" s="5" t="inlineStr">
        <is>
          <t>Ana Souza</t>
        </is>
      </c>
      <c r="G5" s="4">
        <f>IF(D5="","",IFERROR(VLOOKUP(D5,'Cadastro de Máquinas'!$A$2:$J$101,6,FALSE),"Não cadastrada"))</f>
        <v/>
      </c>
      <c r="H5" s="6" t="n">
        <v>5120</v>
      </c>
      <c r="I5" s="6" t="n">
        <v>5142</v>
      </c>
      <c r="J5" s="7">
        <f>IF(OR(H5="",I5=""),"",IFERROR(I5-H5,0))</f>
        <v/>
      </c>
      <c r="K5" s="6" t="n">
        <v>8</v>
      </c>
      <c r="L5" s="31">
        <f>IF(OR(J5="",K5=""),"",IFERROR(J5/K5,0))</f>
        <v/>
      </c>
      <c r="M5" s="7">
        <f>IF(OR(D5="",H5=""),"",IFERROR(H5+VLOOKUP(D5,'Cadastro de Máquinas'!$A$2:$J$101,8,FALSE),""))</f>
        <v/>
      </c>
      <c r="N5" s="7">
        <f>IF(OR(M5="",I5=""),"",M5-I5)</f>
        <v/>
      </c>
      <c r="O5" s="9">
        <f>IF(N5="","",IF(N5&lt;=0,"Vencida",IF(N5&lt;=20,"Próxima","Em dia")))</f>
        <v/>
      </c>
      <c r="P5" s="5" t="inlineStr">
        <is>
          <t>Nivelamento</t>
        </is>
      </c>
      <c r="Q5" s="32" t="n">
        <v>950</v>
      </c>
      <c r="R5" s="32" t="n">
        <v>420</v>
      </c>
      <c r="S5" s="5" t="inlineStr">
        <is>
          <t>Regularização do terreno da obra.</t>
        </is>
      </c>
    </row>
    <row r="6" ht="22" customHeight="1">
      <c r="A6" s="2" t="n">
        <v>5</v>
      </c>
      <c r="B6" s="30" t="n">
        <v>46247</v>
      </c>
      <c r="C6" s="4">
        <f>IF(D6="","",IFERROR(VLOOKUP(D6,'Cadastro de Máquinas'!$A$2:$J$101,2,FALSE),"Não cadastrada"))</f>
        <v/>
      </c>
      <c r="D6" s="2" t="inlineStr">
        <is>
          <t>EMP-005</t>
        </is>
      </c>
      <c r="E6" s="4">
        <f>IF(D6="","",IFERROR(VLOOKUP(D6,'Cadastro de Máquinas'!$A$2:$J$101,3,FALSE),"Não cadastrada"))</f>
        <v/>
      </c>
      <c r="F6" s="5" t="inlineStr">
        <is>
          <t>Carlos Pereira</t>
        </is>
      </c>
      <c r="G6" s="4">
        <f>IF(D6="","",IFERROR(VLOOKUP(D6,'Cadastro de Máquinas'!$A$2:$J$101,6,FALSE),"Não cadastrada"))</f>
        <v/>
      </c>
      <c r="H6" s="6" t="n">
        <v>6780</v>
      </c>
      <c r="I6" s="6" t="n">
        <v>6824</v>
      </c>
      <c r="J6" s="7">
        <f>IF(OR(H6="",I6=""),"",IFERROR(I6-H6,0))</f>
        <v/>
      </c>
      <c r="K6" s="6" t="n">
        <v>8</v>
      </c>
      <c r="L6" s="31">
        <f>IF(OR(J6="",K6=""),"",IFERROR(J6/K6,0))</f>
        <v/>
      </c>
      <c r="M6" s="7">
        <f>IF(OR(D6="",H6=""),"",IFERROR(H6+VLOOKUP(D6,'Cadastro de Máquinas'!$A$2:$J$101,8,FALSE),""))</f>
        <v/>
      </c>
      <c r="N6" s="7">
        <f>IF(OR(M6="",I6=""),"",M6-I6)</f>
        <v/>
      </c>
      <c r="O6" s="9">
        <f>IF(N6="","",IF(N6&lt;=0,"Vencida",IF(N6&lt;=20,"Próxima","Em dia")))</f>
        <v/>
      </c>
      <c r="P6" s="5" t="inlineStr">
        <is>
          <t>Movimentação interna</t>
        </is>
      </c>
      <c r="Q6" s="32" t="n">
        <v>180</v>
      </c>
      <c r="R6" s="32" t="n">
        <v>0</v>
      </c>
      <c r="S6" s="5" t="inlineStr">
        <is>
          <t>Uso no pátio de materiais.</t>
        </is>
      </c>
    </row>
    <row r="7" ht="22" customHeight="1">
      <c r="A7" s="2" t="n">
        <v>6</v>
      </c>
      <c r="B7" s="30" t="n">
        <v>46250</v>
      </c>
      <c r="C7" s="4">
        <f>IF(D7="","",IFERROR(VLOOKUP(D7,'Cadastro de Máquinas'!$A$2:$J$101,2,FALSE),"Não cadastrada"))</f>
        <v/>
      </c>
      <c r="D7" s="2" t="inlineStr">
        <is>
          <t>MIN-006</t>
        </is>
      </c>
      <c r="E7" s="4">
        <f>IF(D7="","",IFERROR(VLOOKUP(D7,'Cadastro de Máquinas'!$A$2:$J$101,3,FALSE),"Não cadastrada"))</f>
        <v/>
      </c>
      <c r="F7" s="5" t="inlineStr">
        <is>
          <t>Juliana Costa</t>
        </is>
      </c>
      <c r="G7" s="4">
        <f>IF(D7="","",IFERROR(VLOOKUP(D7,'Cadastro de Máquinas'!$A$2:$J$101,6,FALSE),"Não cadastrada"))</f>
        <v/>
      </c>
      <c r="H7" s="6" t="n">
        <v>2980</v>
      </c>
      <c r="I7" s="6" t="n">
        <v>3012</v>
      </c>
      <c r="J7" s="7">
        <f>IF(OR(H7="",I7=""),"",IFERROR(I7-H7,0))</f>
        <v/>
      </c>
      <c r="K7" s="6" t="n">
        <v>8</v>
      </c>
      <c r="L7" s="31">
        <f>IF(OR(J7="",K7=""),"",IFERROR(J7/K7,0))</f>
        <v/>
      </c>
      <c r="M7" s="7">
        <f>IF(OR(D7="",H7=""),"",IFERROR(H7+VLOOKUP(D7,'Cadastro de Máquinas'!$A$2:$J$101,8,FALSE),""))</f>
        <v/>
      </c>
      <c r="N7" s="7">
        <f>IF(OR(M7="",I7=""),"",M7-I7)</f>
        <v/>
      </c>
      <c r="O7" s="9">
        <f>IF(N7="","",IF(N7&lt;=0,"Vencida",IF(N7&lt;=20,"Próxima","Em dia")))</f>
        <v/>
      </c>
      <c r="P7" s="5" t="inlineStr">
        <is>
          <t>Operação</t>
        </is>
      </c>
      <c r="Q7" s="32" t="n">
        <v>380</v>
      </c>
      <c r="R7" s="32" t="n">
        <v>760</v>
      </c>
      <c r="S7" s="5" t="inlineStr">
        <is>
          <t>Revisar sistema hidráulico.</t>
        </is>
      </c>
    </row>
    <row r="8" ht="22" customHeight="1">
      <c r="A8" s="2" t="n">
        <v>7</v>
      </c>
      <c r="B8" s="30" t="n">
        <v>46253</v>
      </c>
      <c r="C8" s="4">
        <f>IF(D8="","",IFERROR(VLOOKUP(D8,'Cadastro de Máquinas'!$A$2:$J$101,2,FALSE),"Não cadastrada"))</f>
        <v/>
      </c>
      <c r="D8" s="2" t="inlineStr">
        <is>
          <t>COM-007</t>
        </is>
      </c>
      <c r="E8" s="4">
        <f>IF(D8="","",IFERROR(VLOOKUP(D8,'Cadastro de Máquinas'!$A$2:$J$101,3,FALSE),"Não cadastrada"))</f>
        <v/>
      </c>
      <c r="F8" s="5" t="inlineStr">
        <is>
          <t>Rafael Almeida</t>
        </is>
      </c>
      <c r="G8" s="4">
        <f>IF(D8="","",IFERROR(VLOOKUP(D8,'Cadastro de Máquinas'!$A$2:$J$101,6,FALSE),"Não cadastrada"))</f>
        <v/>
      </c>
      <c r="H8" s="6" t="n">
        <v>4210</v>
      </c>
      <c r="I8" s="6" t="n">
        <v>4228</v>
      </c>
      <c r="J8" s="7">
        <f>IF(OR(H8="",I8=""),"",IFERROR(I8-H8,0))</f>
        <v/>
      </c>
      <c r="K8" s="6" t="n">
        <v>8</v>
      </c>
      <c r="L8" s="31">
        <f>IF(OR(J8="",K8=""),"",IFERROR(J8/K8,0))</f>
        <v/>
      </c>
      <c r="M8" s="7">
        <f>IF(OR(D8="",H8=""),"",IFERROR(H8+VLOOKUP(D8,'Cadastro de Máquinas'!$A$2:$J$101,8,FALSE),""))</f>
        <v/>
      </c>
      <c r="N8" s="7">
        <f>IF(OR(M8="",I8=""),"",M8-I8)</f>
        <v/>
      </c>
      <c r="O8" s="9">
        <f>IF(N8="","",IF(N8&lt;=0,"Vencida",IF(N8&lt;=20,"Próxima","Em dia")))</f>
        <v/>
      </c>
      <c r="P8" s="5" t="inlineStr">
        <is>
          <t>Compactação</t>
        </is>
      </c>
      <c r="Q8" s="32" t="n">
        <v>460</v>
      </c>
      <c r="R8" s="32" t="n">
        <v>0</v>
      </c>
      <c r="S8" s="5" t="inlineStr">
        <is>
          <t>Compactação de base concluída.</t>
        </is>
      </c>
    </row>
    <row r="9" ht="22" customHeight="1">
      <c r="A9" s="2" t="n">
        <v>8</v>
      </c>
      <c r="B9" s="30" t="n">
        <v>46256</v>
      </c>
      <c r="C9" s="4">
        <f>IF(D9="","",IFERROR(VLOOKUP(D9,'Cadastro de Máquinas'!$A$2:$J$101,2,FALSE),"Não cadastrada"))</f>
        <v/>
      </c>
      <c r="D9" s="2" t="inlineStr">
        <is>
          <t>GUI-008</t>
        </is>
      </c>
      <c r="E9" s="4">
        <f>IF(D9="","",IFERROR(VLOOKUP(D9,'Cadastro de Máquinas'!$A$2:$J$101,3,FALSE),"Não cadastrada"))</f>
        <v/>
      </c>
      <c r="F9" s="5" t="inlineStr">
        <is>
          <t>Camila Ferreira</t>
        </is>
      </c>
      <c r="G9" s="4">
        <f>IF(D9="","",IFERROR(VLOOKUP(D9,'Cadastro de Máquinas'!$A$2:$J$101,6,FALSE),"Não cadastrada"))</f>
        <v/>
      </c>
      <c r="H9" s="6" t="n">
        <v>1580</v>
      </c>
      <c r="I9" s="6" t="n">
        <v>1598</v>
      </c>
      <c r="J9" s="7">
        <f>IF(OR(H9="",I9=""),"",IFERROR(I9-H9,0))</f>
        <v/>
      </c>
      <c r="K9" s="6" t="n">
        <v>8</v>
      </c>
      <c r="L9" s="31">
        <f>IF(OR(J9="",K9=""),"",IFERROR(J9/K9,0))</f>
        <v/>
      </c>
      <c r="M9" s="7">
        <f>IF(OR(D9="",H9=""),"",IFERROR(H9+VLOOKUP(D9,'Cadastro de Máquinas'!$A$2:$J$101,8,FALSE),""))</f>
        <v/>
      </c>
      <c r="N9" s="7">
        <f>IF(OR(M9="",I9=""),"",M9-I9)</f>
        <v/>
      </c>
      <c r="O9" s="9">
        <f>IF(N9="","",IF(N9&lt;=0,"Vencida",IF(N9&lt;=20,"Próxima","Em dia")))</f>
        <v/>
      </c>
      <c r="P9" s="5" t="inlineStr">
        <is>
          <t>Içamento</t>
        </is>
      </c>
      <c r="Q9" s="32" t="n">
        <v>820</v>
      </c>
      <c r="R9" s="32" t="n">
        <v>1500</v>
      </c>
      <c r="S9" s="5" t="inlineStr">
        <is>
          <t>Lubrificação programada.</t>
        </is>
      </c>
    </row>
    <row r="10" ht="22" customHeight="1">
      <c r="A10" s="2" t="n">
        <v>9</v>
      </c>
      <c r="B10" s="30" t="n">
        <v>46259</v>
      </c>
      <c r="C10" s="4">
        <f>IF(D10="","",IFERROR(VLOOKUP(D10,'Cadastro de Máquinas'!$A$2:$J$101,2,FALSE),"Não cadastrada"))</f>
        <v/>
      </c>
      <c r="D10" s="2" t="inlineStr">
        <is>
          <t>ROL-009</t>
        </is>
      </c>
      <c r="E10" s="4">
        <f>IF(D10="","",IFERROR(VLOOKUP(D10,'Cadastro de Máquinas'!$A$2:$J$101,3,FALSE),"Não cadastrada"))</f>
        <v/>
      </c>
      <c r="F10" s="5" t="inlineStr">
        <is>
          <t>Lucas Rodrigues</t>
        </is>
      </c>
      <c r="G10" s="4">
        <f>IF(D10="","",IFERROR(VLOOKUP(D10,'Cadastro de Máquinas'!$A$2:$J$101,6,FALSE),"Não cadastrada"))</f>
        <v/>
      </c>
      <c r="H10" s="6" t="n">
        <v>5450</v>
      </c>
      <c r="I10" s="6" t="n">
        <v>5485</v>
      </c>
      <c r="J10" s="7">
        <f>IF(OR(H10="",I10=""),"",IFERROR(I10-H10,0))</f>
        <v/>
      </c>
      <c r="K10" s="6" t="n">
        <v>8</v>
      </c>
      <c r="L10" s="31">
        <f>IF(OR(J10="",K10=""),"",IFERROR(J10/K10,0))</f>
        <v/>
      </c>
      <c r="M10" s="7">
        <f>IF(OR(D10="",H10=""),"",IFERROR(H10+VLOOKUP(D10,'Cadastro de Máquinas'!$A$2:$J$101,8,FALSE),""))</f>
        <v/>
      </c>
      <c r="N10" s="7">
        <f>IF(OR(M10="",I10=""),"",M10-I10)</f>
        <v/>
      </c>
      <c r="O10" s="9">
        <f>IF(N10="","",IF(N10&lt;=0,"Vencida",IF(N10&lt;=20,"Próxima","Em dia")))</f>
        <v/>
      </c>
      <c r="P10" s="5" t="inlineStr">
        <is>
          <t>Compactação</t>
        </is>
      </c>
      <c r="Q10" s="32" t="n">
        <v>610</v>
      </c>
      <c r="R10" s="32" t="n">
        <v>240</v>
      </c>
      <c r="S10" s="5" t="inlineStr">
        <is>
          <t>Manutenção preventiva pendente.</t>
        </is>
      </c>
    </row>
    <row r="11" ht="22" customHeight="1">
      <c r="A11" s="2" t="n">
        <v>10</v>
      </c>
      <c r="B11" s="30" t="n">
        <v>46262</v>
      </c>
      <c r="C11" s="4">
        <f>IF(D11="","",IFERROR(VLOOKUP(D11,'Cadastro de Máquinas'!$A$2:$J$101,2,FALSE),"Não cadastrada"))</f>
        <v/>
      </c>
      <c r="D11" s="2" t="inlineStr">
        <is>
          <t>TRA-010</t>
        </is>
      </c>
      <c r="E11" s="4">
        <f>IF(D11="","",IFERROR(VLOOKUP(D11,'Cadastro de Máquinas'!$A$2:$J$101,3,FALSE),"Não cadastrada"))</f>
        <v/>
      </c>
      <c r="F11" s="5" t="inlineStr">
        <is>
          <t>Fernanda Lima</t>
        </is>
      </c>
      <c r="G11" s="4">
        <f>IF(D11="","",IFERROR(VLOOKUP(D11,'Cadastro de Máquinas'!$A$2:$J$101,6,FALSE),"Não cadastrada"))</f>
        <v/>
      </c>
      <c r="H11" s="6" t="n">
        <v>6350</v>
      </c>
      <c r="I11" s="6" t="n">
        <v>6382</v>
      </c>
      <c r="J11" s="7">
        <f>IF(OR(H11="",I11=""),"",IFERROR(I11-H11,0))</f>
        <v/>
      </c>
      <c r="K11" s="6" t="n">
        <v>8</v>
      </c>
      <c r="L11" s="31">
        <f>IF(OR(J11="",K11=""),"",IFERROR(J11/K11,0))</f>
        <v/>
      </c>
      <c r="M11" s="7">
        <f>IF(OR(D11="",H11=""),"",IFERROR(H11+VLOOKUP(D11,'Cadastro de Máquinas'!$A$2:$J$101,8,FALSE),""))</f>
        <v/>
      </c>
      <c r="N11" s="7">
        <f>IF(OR(M11="",I11=""),"",M11-I11)</f>
        <v/>
      </c>
      <c r="O11" s="9">
        <f>IF(N11="","",IF(N11&lt;=0,"Vencida",IF(N11&lt;=20,"Próxima","Em dia")))</f>
        <v/>
      </c>
      <c r="P11" s="5" t="inlineStr">
        <is>
          <t>Terraplenagem</t>
        </is>
      </c>
      <c r="Q11" s="32" t="n">
        <v>900</v>
      </c>
      <c r="R11" s="32" t="n">
        <v>0</v>
      </c>
      <c r="S11" s="5" t="inlineStr">
        <is>
          <t>Atividade dentro do planejamento.</t>
        </is>
      </c>
    </row>
    <row r="12" ht="22" customHeight="1">
      <c r="A12" s="2" t="n"/>
      <c r="B12" s="30" t="n"/>
      <c r="C12" s="4">
        <f>IF(D12="","",IFERROR(VLOOKUP(D12,'Cadastro de Máquinas'!$A$2:$J$101,2,FALSE),"Não cadastrada"))</f>
        <v/>
      </c>
      <c r="D12" s="2" t="n"/>
      <c r="E12" s="4">
        <f>IF(D12="","",IFERROR(VLOOKUP(D12,'Cadastro de Máquinas'!$A$2:$J$101,3,FALSE),"Não cadastrada"))</f>
        <v/>
      </c>
      <c r="F12" s="5" t="n"/>
      <c r="G12" s="4">
        <f>IF(D12="","",IFERROR(VLOOKUP(D12,'Cadastro de Máquinas'!$A$2:$J$101,6,FALSE),"Não cadastrada"))</f>
        <v/>
      </c>
      <c r="H12" s="6" t="n"/>
      <c r="I12" s="6" t="n"/>
      <c r="J12" s="7">
        <f>IF(OR(H12="",I12=""),"",IFERROR(I12-H12,0))</f>
        <v/>
      </c>
      <c r="K12" s="6" t="n"/>
      <c r="L12" s="31">
        <f>IF(OR(J12="",K12=""),"",IFERROR(J12/K12,0))</f>
        <v/>
      </c>
      <c r="M12" s="7">
        <f>IF(OR(D12="",H12=""),"",IFERROR(H12+VLOOKUP(D12,'Cadastro de Máquinas'!$A$2:$J$101,8,FALSE),""))</f>
        <v/>
      </c>
      <c r="N12" s="7">
        <f>IF(OR(M12="",I12=""),"",M12-I12)</f>
        <v/>
      </c>
      <c r="O12" s="9">
        <f>IF(N12="","",IF(N12&lt;=0,"Vencida",IF(N12&lt;=20,"Próxima","Em dia")))</f>
        <v/>
      </c>
      <c r="P12" s="5" t="n"/>
      <c r="Q12" s="32" t="n"/>
      <c r="R12" s="32" t="n"/>
      <c r="S12" s="5" t="n"/>
    </row>
    <row r="13" ht="22" customHeight="1">
      <c r="A13" s="2" t="n"/>
      <c r="B13" s="30" t="n"/>
      <c r="C13" s="4">
        <f>IF(D13="","",IFERROR(VLOOKUP(D13,'Cadastro de Máquinas'!$A$2:$J$101,2,FALSE),"Não cadastrada"))</f>
        <v/>
      </c>
      <c r="D13" s="2" t="n"/>
      <c r="E13" s="4">
        <f>IF(D13="","",IFERROR(VLOOKUP(D13,'Cadastro de Máquinas'!$A$2:$J$101,3,FALSE),"Não cadastrada"))</f>
        <v/>
      </c>
      <c r="F13" s="5" t="n"/>
      <c r="G13" s="4">
        <f>IF(D13="","",IFERROR(VLOOKUP(D13,'Cadastro de Máquinas'!$A$2:$J$101,6,FALSE),"Não cadastrada"))</f>
        <v/>
      </c>
      <c r="H13" s="6" t="n"/>
      <c r="I13" s="6" t="n"/>
      <c r="J13" s="7">
        <f>IF(OR(H13="",I13=""),"",IFERROR(I13-H13,0))</f>
        <v/>
      </c>
      <c r="K13" s="6" t="n"/>
      <c r="L13" s="31">
        <f>IF(OR(J13="",K13=""),"",IFERROR(J13/K13,0))</f>
        <v/>
      </c>
      <c r="M13" s="7">
        <f>IF(OR(D13="",H13=""),"",IFERROR(H13+VLOOKUP(D13,'Cadastro de Máquinas'!$A$2:$J$101,8,FALSE),""))</f>
        <v/>
      </c>
      <c r="N13" s="7">
        <f>IF(OR(M13="",I13=""),"",M13-I13)</f>
        <v/>
      </c>
      <c r="O13" s="9">
        <f>IF(N13="","",IF(N13&lt;=0,"Vencida",IF(N13&lt;=20,"Próxima","Em dia")))</f>
        <v/>
      </c>
      <c r="P13" s="5" t="n"/>
      <c r="Q13" s="32" t="n"/>
      <c r="R13" s="32" t="n"/>
      <c r="S13" s="5" t="n"/>
    </row>
    <row r="14" ht="22" customHeight="1">
      <c r="A14" s="2" t="n"/>
      <c r="B14" s="30" t="n"/>
      <c r="C14" s="4">
        <f>IF(D14="","",IFERROR(VLOOKUP(D14,'Cadastro de Máquinas'!$A$2:$J$101,2,FALSE),"Não cadastrada"))</f>
        <v/>
      </c>
      <c r="D14" s="2" t="n"/>
      <c r="E14" s="4">
        <f>IF(D14="","",IFERROR(VLOOKUP(D14,'Cadastro de Máquinas'!$A$2:$J$101,3,FALSE),"Não cadastrada"))</f>
        <v/>
      </c>
      <c r="F14" s="5" t="n"/>
      <c r="G14" s="4">
        <f>IF(D14="","",IFERROR(VLOOKUP(D14,'Cadastro de Máquinas'!$A$2:$J$101,6,FALSE),"Não cadastrada"))</f>
        <v/>
      </c>
      <c r="H14" s="6" t="n"/>
      <c r="I14" s="6" t="n"/>
      <c r="J14" s="7">
        <f>IF(OR(H14="",I14=""),"",IFERROR(I14-H14,0))</f>
        <v/>
      </c>
      <c r="K14" s="6" t="n"/>
      <c r="L14" s="31">
        <f>IF(OR(J14="",K14=""),"",IFERROR(J14/K14,0))</f>
        <v/>
      </c>
      <c r="M14" s="7">
        <f>IF(OR(D14="",H14=""),"",IFERROR(H14+VLOOKUP(D14,'Cadastro de Máquinas'!$A$2:$J$101,8,FALSE),""))</f>
        <v/>
      </c>
      <c r="N14" s="7">
        <f>IF(OR(M14="",I14=""),"",M14-I14)</f>
        <v/>
      </c>
      <c r="O14" s="9">
        <f>IF(N14="","",IF(N14&lt;=0,"Vencida",IF(N14&lt;=20,"Próxima","Em dia")))</f>
        <v/>
      </c>
      <c r="P14" s="5" t="n"/>
      <c r="Q14" s="32" t="n"/>
      <c r="R14" s="32" t="n"/>
      <c r="S14" s="5" t="n"/>
    </row>
    <row r="15" ht="22" customHeight="1">
      <c r="A15" s="2" t="n"/>
      <c r="B15" s="30" t="n"/>
      <c r="C15" s="4">
        <f>IF(D15="","",IFERROR(VLOOKUP(D15,'Cadastro de Máquinas'!$A$2:$J$101,2,FALSE),"Não cadastrada"))</f>
        <v/>
      </c>
      <c r="D15" s="2" t="n"/>
      <c r="E15" s="4">
        <f>IF(D15="","",IFERROR(VLOOKUP(D15,'Cadastro de Máquinas'!$A$2:$J$101,3,FALSE),"Não cadastrada"))</f>
        <v/>
      </c>
      <c r="F15" s="5" t="n"/>
      <c r="G15" s="4">
        <f>IF(D15="","",IFERROR(VLOOKUP(D15,'Cadastro de Máquinas'!$A$2:$J$101,6,FALSE),"Não cadastrada"))</f>
        <v/>
      </c>
      <c r="H15" s="6" t="n"/>
      <c r="I15" s="6" t="n"/>
      <c r="J15" s="7">
        <f>IF(OR(H15="",I15=""),"",IFERROR(I15-H15,0))</f>
        <v/>
      </c>
      <c r="K15" s="6" t="n"/>
      <c r="L15" s="31">
        <f>IF(OR(J15="",K15=""),"",IFERROR(J15/K15,0))</f>
        <v/>
      </c>
      <c r="M15" s="7">
        <f>IF(OR(D15="",H15=""),"",IFERROR(H15+VLOOKUP(D15,'Cadastro de Máquinas'!$A$2:$J$101,8,FALSE),""))</f>
        <v/>
      </c>
      <c r="N15" s="7">
        <f>IF(OR(M15="",I15=""),"",M15-I15)</f>
        <v/>
      </c>
      <c r="O15" s="9">
        <f>IF(N15="","",IF(N15&lt;=0,"Vencida",IF(N15&lt;=20,"Próxima","Em dia")))</f>
        <v/>
      </c>
      <c r="P15" s="5" t="n"/>
      <c r="Q15" s="32" t="n"/>
      <c r="R15" s="32" t="n"/>
      <c r="S15" s="5" t="n"/>
    </row>
    <row r="16" ht="22" customHeight="1">
      <c r="A16" s="2" t="n"/>
      <c r="B16" s="30" t="n"/>
      <c r="C16" s="4">
        <f>IF(D16="","",IFERROR(VLOOKUP(D16,'Cadastro de Máquinas'!$A$2:$J$101,2,FALSE),"Não cadastrada"))</f>
        <v/>
      </c>
      <c r="D16" s="2" t="n"/>
      <c r="E16" s="4">
        <f>IF(D16="","",IFERROR(VLOOKUP(D16,'Cadastro de Máquinas'!$A$2:$J$101,3,FALSE),"Não cadastrada"))</f>
        <v/>
      </c>
      <c r="F16" s="5" t="n"/>
      <c r="G16" s="4">
        <f>IF(D16="","",IFERROR(VLOOKUP(D16,'Cadastro de Máquinas'!$A$2:$J$101,6,FALSE),"Não cadastrada"))</f>
        <v/>
      </c>
      <c r="H16" s="6" t="n"/>
      <c r="I16" s="6" t="n"/>
      <c r="J16" s="7">
        <f>IF(OR(H16="",I16=""),"",IFERROR(I16-H16,0))</f>
        <v/>
      </c>
      <c r="K16" s="6" t="n"/>
      <c r="L16" s="31">
        <f>IF(OR(J16="",K16=""),"",IFERROR(J16/K16,0))</f>
        <v/>
      </c>
      <c r="M16" s="7">
        <f>IF(OR(D16="",H16=""),"",IFERROR(H16+VLOOKUP(D16,'Cadastro de Máquinas'!$A$2:$J$101,8,FALSE),""))</f>
        <v/>
      </c>
      <c r="N16" s="7">
        <f>IF(OR(M16="",I16=""),"",M16-I16)</f>
        <v/>
      </c>
      <c r="O16" s="9">
        <f>IF(N16="","",IF(N16&lt;=0,"Vencida",IF(N16&lt;=20,"Próxima","Em dia")))</f>
        <v/>
      </c>
      <c r="P16" s="5" t="n"/>
      <c r="Q16" s="32" t="n"/>
      <c r="R16" s="32" t="n"/>
      <c r="S16" s="5" t="n"/>
    </row>
    <row r="17" ht="22" customHeight="1">
      <c r="A17" s="2" t="n"/>
      <c r="B17" s="30" t="n"/>
      <c r="C17" s="4">
        <f>IF(D17="","",IFERROR(VLOOKUP(D17,'Cadastro de Máquinas'!$A$2:$J$101,2,FALSE),"Não cadastrada"))</f>
        <v/>
      </c>
      <c r="D17" s="2" t="n"/>
      <c r="E17" s="4">
        <f>IF(D17="","",IFERROR(VLOOKUP(D17,'Cadastro de Máquinas'!$A$2:$J$101,3,FALSE),"Não cadastrada"))</f>
        <v/>
      </c>
      <c r="F17" s="5" t="n"/>
      <c r="G17" s="4">
        <f>IF(D17="","",IFERROR(VLOOKUP(D17,'Cadastro de Máquinas'!$A$2:$J$101,6,FALSE),"Não cadastrada"))</f>
        <v/>
      </c>
      <c r="H17" s="6" t="n"/>
      <c r="I17" s="6" t="n"/>
      <c r="J17" s="7">
        <f>IF(OR(H17="",I17=""),"",IFERROR(I17-H17,0))</f>
        <v/>
      </c>
      <c r="K17" s="6" t="n"/>
      <c r="L17" s="31">
        <f>IF(OR(J17="",K17=""),"",IFERROR(J17/K17,0))</f>
        <v/>
      </c>
      <c r="M17" s="7">
        <f>IF(OR(D17="",H17=""),"",IFERROR(H17+VLOOKUP(D17,'Cadastro de Máquinas'!$A$2:$J$101,8,FALSE),""))</f>
        <v/>
      </c>
      <c r="N17" s="7">
        <f>IF(OR(M17="",I17=""),"",M17-I17)</f>
        <v/>
      </c>
      <c r="O17" s="9">
        <f>IF(N17="","",IF(N17&lt;=0,"Vencida",IF(N17&lt;=20,"Próxima","Em dia")))</f>
        <v/>
      </c>
      <c r="P17" s="5" t="n"/>
      <c r="Q17" s="32" t="n"/>
      <c r="R17" s="32" t="n"/>
      <c r="S17" s="5" t="n"/>
    </row>
    <row r="18" ht="22" customHeight="1">
      <c r="A18" s="2" t="n"/>
      <c r="B18" s="30" t="n"/>
      <c r="C18" s="4">
        <f>IF(D18="","",IFERROR(VLOOKUP(D18,'Cadastro de Máquinas'!$A$2:$J$101,2,FALSE),"Não cadastrada"))</f>
        <v/>
      </c>
      <c r="D18" s="2" t="n"/>
      <c r="E18" s="4">
        <f>IF(D18="","",IFERROR(VLOOKUP(D18,'Cadastro de Máquinas'!$A$2:$J$101,3,FALSE),"Não cadastrada"))</f>
        <v/>
      </c>
      <c r="F18" s="5" t="n"/>
      <c r="G18" s="4">
        <f>IF(D18="","",IFERROR(VLOOKUP(D18,'Cadastro de Máquinas'!$A$2:$J$101,6,FALSE),"Não cadastrada"))</f>
        <v/>
      </c>
      <c r="H18" s="6" t="n"/>
      <c r="I18" s="6" t="n"/>
      <c r="J18" s="7">
        <f>IF(OR(H18="",I18=""),"",IFERROR(I18-H18,0))</f>
        <v/>
      </c>
      <c r="K18" s="6" t="n"/>
      <c r="L18" s="31">
        <f>IF(OR(J18="",K18=""),"",IFERROR(J18/K18,0))</f>
        <v/>
      </c>
      <c r="M18" s="7">
        <f>IF(OR(D18="",H18=""),"",IFERROR(H18+VLOOKUP(D18,'Cadastro de Máquinas'!$A$2:$J$101,8,FALSE),""))</f>
        <v/>
      </c>
      <c r="N18" s="7">
        <f>IF(OR(M18="",I18=""),"",M18-I18)</f>
        <v/>
      </c>
      <c r="O18" s="9">
        <f>IF(N18="","",IF(N18&lt;=0,"Vencida",IF(N18&lt;=20,"Próxima","Em dia")))</f>
        <v/>
      </c>
      <c r="P18" s="5" t="n"/>
      <c r="Q18" s="32" t="n"/>
      <c r="R18" s="32" t="n"/>
      <c r="S18" s="5" t="n"/>
    </row>
    <row r="19" ht="22" customHeight="1">
      <c r="A19" s="2" t="n"/>
      <c r="B19" s="30" t="n"/>
      <c r="C19" s="4">
        <f>IF(D19="","",IFERROR(VLOOKUP(D19,'Cadastro de Máquinas'!$A$2:$J$101,2,FALSE),"Não cadastrada"))</f>
        <v/>
      </c>
      <c r="D19" s="2" t="n"/>
      <c r="E19" s="4">
        <f>IF(D19="","",IFERROR(VLOOKUP(D19,'Cadastro de Máquinas'!$A$2:$J$101,3,FALSE),"Não cadastrada"))</f>
        <v/>
      </c>
      <c r="F19" s="5" t="n"/>
      <c r="G19" s="4">
        <f>IF(D19="","",IFERROR(VLOOKUP(D19,'Cadastro de Máquinas'!$A$2:$J$101,6,FALSE),"Não cadastrada"))</f>
        <v/>
      </c>
      <c r="H19" s="6" t="n"/>
      <c r="I19" s="6" t="n"/>
      <c r="J19" s="7">
        <f>IF(OR(H19="",I19=""),"",IFERROR(I19-H19,0))</f>
        <v/>
      </c>
      <c r="K19" s="6" t="n"/>
      <c r="L19" s="31">
        <f>IF(OR(J19="",K19=""),"",IFERROR(J19/K19,0))</f>
        <v/>
      </c>
      <c r="M19" s="7">
        <f>IF(OR(D19="",H19=""),"",IFERROR(H19+VLOOKUP(D19,'Cadastro de Máquinas'!$A$2:$J$101,8,FALSE),""))</f>
        <v/>
      </c>
      <c r="N19" s="7">
        <f>IF(OR(M19="",I19=""),"",M19-I19)</f>
        <v/>
      </c>
      <c r="O19" s="9">
        <f>IF(N19="","",IF(N19&lt;=0,"Vencida",IF(N19&lt;=20,"Próxima","Em dia")))</f>
        <v/>
      </c>
      <c r="P19" s="5" t="n"/>
      <c r="Q19" s="32" t="n"/>
      <c r="R19" s="32" t="n"/>
      <c r="S19" s="5" t="n"/>
    </row>
    <row r="20" ht="22" customHeight="1">
      <c r="A20" s="2" t="n"/>
      <c r="B20" s="30" t="n"/>
      <c r="C20" s="4">
        <f>IF(D20="","",IFERROR(VLOOKUP(D20,'Cadastro de Máquinas'!$A$2:$J$101,2,FALSE),"Não cadastrada"))</f>
        <v/>
      </c>
      <c r="D20" s="2" t="n"/>
      <c r="E20" s="4">
        <f>IF(D20="","",IFERROR(VLOOKUP(D20,'Cadastro de Máquinas'!$A$2:$J$101,3,FALSE),"Não cadastrada"))</f>
        <v/>
      </c>
      <c r="F20" s="5" t="n"/>
      <c r="G20" s="4">
        <f>IF(D20="","",IFERROR(VLOOKUP(D20,'Cadastro de Máquinas'!$A$2:$J$101,6,FALSE),"Não cadastrada"))</f>
        <v/>
      </c>
      <c r="H20" s="6" t="n"/>
      <c r="I20" s="6" t="n"/>
      <c r="J20" s="7">
        <f>IF(OR(H20="",I20=""),"",IFERROR(I20-H20,0))</f>
        <v/>
      </c>
      <c r="K20" s="6" t="n"/>
      <c r="L20" s="31">
        <f>IF(OR(J20="",K20=""),"",IFERROR(J20/K20,0))</f>
        <v/>
      </c>
      <c r="M20" s="7">
        <f>IF(OR(D20="",H20=""),"",IFERROR(H20+VLOOKUP(D20,'Cadastro de Máquinas'!$A$2:$J$101,8,FALSE),""))</f>
        <v/>
      </c>
      <c r="N20" s="7">
        <f>IF(OR(M20="",I20=""),"",M20-I20)</f>
        <v/>
      </c>
      <c r="O20" s="9">
        <f>IF(N20="","",IF(N20&lt;=0,"Vencida",IF(N20&lt;=20,"Próxima","Em dia")))</f>
        <v/>
      </c>
      <c r="P20" s="5" t="n"/>
      <c r="Q20" s="32" t="n"/>
      <c r="R20" s="32" t="n"/>
      <c r="S20" s="5" t="n"/>
    </row>
    <row r="21" ht="22" customHeight="1">
      <c r="A21" s="2" t="n"/>
      <c r="B21" s="30" t="n"/>
      <c r="C21" s="4">
        <f>IF(D21="","",IFERROR(VLOOKUP(D21,'Cadastro de Máquinas'!$A$2:$J$101,2,FALSE),"Não cadastrada"))</f>
        <v/>
      </c>
      <c r="D21" s="2" t="n"/>
      <c r="E21" s="4">
        <f>IF(D21="","",IFERROR(VLOOKUP(D21,'Cadastro de Máquinas'!$A$2:$J$101,3,FALSE),"Não cadastrada"))</f>
        <v/>
      </c>
      <c r="F21" s="5" t="n"/>
      <c r="G21" s="4">
        <f>IF(D21="","",IFERROR(VLOOKUP(D21,'Cadastro de Máquinas'!$A$2:$J$101,6,FALSE),"Não cadastrada"))</f>
        <v/>
      </c>
      <c r="H21" s="6" t="n"/>
      <c r="I21" s="6" t="n"/>
      <c r="J21" s="7">
        <f>IF(OR(H21="",I21=""),"",IFERROR(I21-H21,0))</f>
        <v/>
      </c>
      <c r="K21" s="6" t="n"/>
      <c r="L21" s="31">
        <f>IF(OR(J21="",K21=""),"",IFERROR(J21/K21,0))</f>
        <v/>
      </c>
      <c r="M21" s="7">
        <f>IF(OR(D21="",H21=""),"",IFERROR(H21+VLOOKUP(D21,'Cadastro de Máquinas'!$A$2:$J$101,8,FALSE),""))</f>
        <v/>
      </c>
      <c r="N21" s="7">
        <f>IF(OR(M21="",I21=""),"",M21-I21)</f>
        <v/>
      </c>
      <c r="O21" s="9">
        <f>IF(N21="","",IF(N21&lt;=0,"Vencida",IF(N21&lt;=20,"Próxima","Em dia")))</f>
        <v/>
      </c>
      <c r="P21" s="5" t="n"/>
      <c r="Q21" s="32" t="n"/>
      <c r="R21" s="32" t="n"/>
      <c r="S21" s="5" t="n"/>
    </row>
    <row r="22" ht="22" customHeight="1">
      <c r="A22" s="2" t="n"/>
      <c r="B22" s="30" t="n"/>
      <c r="C22" s="4">
        <f>IF(D22="","",IFERROR(VLOOKUP(D22,'Cadastro de Máquinas'!$A$2:$J$101,2,FALSE),"Não cadastrada"))</f>
        <v/>
      </c>
      <c r="D22" s="2" t="n"/>
      <c r="E22" s="4">
        <f>IF(D22="","",IFERROR(VLOOKUP(D22,'Cadastro de Máquinas'!$A$2:$J$101,3,FALSE),"Não cadastrada"))</f>
        <v/>
      </c>
      <c r="F22" s="5" t="n"/>
      <c r="G22" s="4">
        <f>IF(D22="","",IFERROR(VLOOKUP(D22,'Cadastro de Máquinas'!$A$2:$J$101,6,FALSE),"Não cadastrada"))</f>
        <v/>
      </c>
      <c r="H22" s="6" t="n"/>
      <c r="I22" s="6" t="n"/>
      <c r="J22" s="7">
        <f>IF(OR(H22="",I22=""),"",IFERROR(I22-H22,0))</f>
        <v/>
      </c>
      <c r="K22" s="6" t="n"/>
      <c r="L22" s="31">
        <f>IF(OR(J22="",K22=""),"",IFERROR(J22/K22,0))</f>
        <v/>
      </c>
      <c r="M22" s="7">
        <f>IF(OR(D22="",H22=""),"",IFERROR(H22+VLOOKUP(D22,'Cadastro de Máquinas'!$A$2:$J$101,8,FALSE),""))</f>
        <v/>
      </c>
      <c r="N22" s="7">
        <f>IF(OR(M22="",I22=""),"",M22-I22)</f>
        <v/>
      </c>
      <c r="O22" s="9">
        <f>IF(N22="","",IF(N22&lt;=0,"Vencida",IF(N22&lt;=20,"Próxima","Em dia")))</f>
        <v/>
      </c>
      <c r="P22" s="5" t="n"/>
      <c r="Q22" s="32" t="n"/>
      <c r="R22" s="32" t="n"/>
      <c r="S22" s="5" t="n"/>
    </row>
    <row r="23" ht="22" customHeight="1">
      <c r="A23" s="2" t="n"/>
      <c r="B23" s="30" t="n"/>
      <c r="C23" s="4">
        <f>IF(D23="","",IFERROR(VLOOKUP(D23,'Cadastro de Máquinas'!$A$2:$J$101,2,FALSE),"Não cadastrada"))</f>
        <v/>
      </c>
      <c r="D23" s="2" t="n"/>
      <c r="E23" s="4">
        <f>IF(D23="","",IFERROR(VLOOKUP(D23,'Cadastro de Máquinas'!$A$2:$J$101,3,FALSE),"Não cadastrada"))</f>
        <v/>
      </c>
      <c r="F23" s="5" t="n"/>
      <c r="G23" s="4">
        <f>IF(D23="","",IFERROR(VLOOKUP(D23,'Cadastro de Máquinas'!$A$2:$J$101,6,FALSE),"Não cadastrada"))</f>
        <v/>
      </c>
      <c r="H23" s="6" t="n"/>
      <c r="I23" s="6" t="n"/>
      <c r="J23" s="7">
        <f>IF(OR(H23="",I23=""),"",IFERROR(I23-H23,0))</f>
        <v/>
      </c>
      <c r="K23" s="6" t="n"/>
      <c r="L23" s="31">
        <f>IF(OR(J23="",K23=""),"",IFERROR(J23/K23,0))</f>
        <v/>
      </c>
      <c r="M23" s="7">
        <f>IF(OR(D23="",H23=""),"",IFERROR(H23+VLOOKUP(D23,'Cadastro de Máquinas'!$A$2:$J$101,8,FALSE),""))</f>
        <v/>
      </c>
      <c r="N23" s="7">
        <f>IF(OR(M23="",I23=""),"",M23-I23)</f>
        <v/>
      </c>
      <c r="O23" s="9">
        <f>IF(N23="","",IF(N23&lt;=0,"Vencida",IF(N23&lt;=20,"Próxima","Em dia")))</f>
        <v/>
      </c>
      <c r="P23" s="5" t="n"/>
      <c r="Q23" s="32" t="n"/>
      <c r="R23" s="32" t="n"/>
      <c r="S23" s="5" t="n"/>
    </row>
    <row r="24" ht="22" customHeight="1">
      <c r="A24" s="2" t="n"/>
      <c r="B24" s="30" t="n"/>
      <c r="C24" s="4">
        <f>IF(D24="","",IFERROR(VLOOKUP(D24,'Cadastro de Máquinas'!$A$2:$J$101,2,FALSE),"Não cadastrada"))</f>
        <v/>
      </c>
      <c r="D24" s="2" t="n"/>
      <c r="E24" s="4">
        <f>IF(D24="","",IFERROR(VLOOKUP(D24,'Cadastro de Máquinas'!$A$2:$J$101,3,FALSE),"Não cadastrada"))</f>
        <v/>
      </c>
      <c r="F24" s="5" t="n"/>
      <c r="G24" s="4">
        <f>IF(D24="","",IFERROR(VLOOKUP(D24,'Cadastro de Máquinas'!$A$2:$J$101,6,FALSE),"Não cadastrada"))</f>
        <v/>
      </c>
      <c r="H24" s="6" t="n"/>
      <c r="I24" s="6" t="n"/>
      <c r="J24" s="7">
        <f>IF(OR(H24="",I24=""),"",IFERROR(I24-H24,0))</f>
        <v/>
      </c>
      <c r="K24" s="6" t="n"/>
      <c r="L24" s="31">
        <f>IF(OR(J24="",K24=""),"",IFERROR(J24/K24,0))</f>
        <v/>
      </c>
      <c r="M24" s="7">
        <f>IF(OR(D24="",H24=""),"",IFERROR(H24+VLOOKUP(D24,'Cadastro de Máquinas'!$A$2:$J$101,8,FALSE),""))</f>
        <v/>
      </c>
      <c r="N24" s="7">
        <f>IF(OR(M24="",I24=""),"",M24-I24)</f>
        <v/>
      </c>
      <c r="O24" s="9">
        <f>IF(N24="","",IF(N24&lt;=0,"Vencida",IF(N24&lt;=20,"Próxima","Em dia")))</f>
        <v/>
      </c>
      <c r="P24" s="5" t="n"/>
      <c r="Q24" s="32" t="n"/>
      <c r="R24" s="32" t="n"/>
      <c r="S24" s="5" t="n"/>
    </row>
    <row r="25" ht="22" customHeight="1">
      <c r="A25" s="2" t="n"/>
      <c r="B25" s="30" t="n"/>
      <c r="C25" s="4">
        <f>IF(D25="","",IFERROR(VLOOKUP(D25,'Cadastro de Máquinas'!$A$2:$J$101,2,FALSE),"Não cadastrada"))</f>
        <v/>
      </c>
      <c r="D25" s="2" t="n"/>
      <c r="E25" s="4">
        <f>IF(D25="","",IFERROR(VLOOKUP(D25,'Cadastro de Máquinas'!$A$2:$J$101,3,FALSE),"Não cadastrada"))</f>
        <v/>
      </c>
      <c r="F25" s="5" t="n"/>
      <c r="G25" s="4">
        <f>IF(D25="","",IFERROR(VLOOKUP(D25,'Cadastro de Máquinas'!$A$2:$J$101,6,FALSE),"Não cadastrada"))</f>
        <v/>
      </c>
      <c r="H25" s="6" t="n"/>
      <c r="I25" s="6" t="n"/>
      <c r="J25" s="7">
        <f>IF(OR(H25="",I25=""),"",IFERROR(I25-H25,0))</f>
        <v/>
      </c>
      <c r="K25" s="6" t="n"/>
      <c r="L25" s="31">
        <f>IF(OR(J25="",K25=""),"",IFERROR(J25/K25,0))</f>
        <v/>
      </c>
      <c r="M25" s="7">
        <f>IF(OR(D25="",H25=""),"",IFERROR(H25+VLOOKUP(D25,'Cadastro de Máquinas'!$A$2:$J$101,8,FALSE),""))</f>
        <v/>
      </c>
      <c r="N25" s="7">
        <f>IF(OR(M25="",I25=""),"",M25-I25)</f>
        <v/>
      </c>
      <c r="O25" s="9">
        <f>IF(N25="","",IF(N25&lt;=0,"Vencida",IF(N25&lt;=20,"Próxima","Em dia")))</f>
        <v/>
      </c>
      <c r="P25" s="5" t="n"/>
      <c r="Q25" s="32" t="n"/>
      <c r="R25" s="32" t="n"/>
      <c r="S25" s="5" t="n"/>
    </row>
    <row r="26" ht="22" customHeight="1">
      <c r="A26" s="2" t="n"/>
      <c r="B26" s="30" t="n"/>
      <c r="C26" s="4">
        <f>IF(D26="","",IFERROR(VLOOKUP(D26,'Cadastro de Máquinas'!$A$2:$J$101,2,FALSE),"Não cadastrada"))</f>
        <v/>
      </c>
      <c r="D26" s="2" t="n"/>
      <c r="E26" s="4">
        <f>IF(D26="","",IFERROR(VLOOKUP(D26,'Cadastro de Máquinas'!$A$2:$J$101,3,FALSE),"Não cadastrada"))</f>
        <v/>
      </c>
      <c r="F26" s="5" t="n"/>
      <c r="G26" s="4">
        <f>IF(D26="","",IFERROR(VLOOKUP(D26,'Cadastro de Máquinas'!$A$2:$J$101,6,FALSE),"Não cadastrada"))</f>
        <v/>
      </c>
      <c r="H26" s="6" t="n"/>
      <c r="I26" s="6" t="n"/>
      <c r="J26" s="7">
        <f>IF(OR(H26="",I26=""),"",IFERROR(I26-H26,0))</f>
        <v/>
      </c>
      <c r="K26" s="6" t="n"/>
      <c r="L26" s="31">
        <f>IF(OR(J26="",K26=""),"",IFERROR(J26/K26,0))</f>
        <v/>
      </c>
      <c r="M26" s="7">
        <f>IF(OR(D26="",H26=""),"",IFERROR(H26+VLOOKUP(D26,'Cadastro de Máquinas'!$A$2:$J$101,8,FALSE),""))</f>
        <v/>
      </c>
      <c r="N26" s="7">
        <f>IF(OR(M26="",I26=""),"",M26-I26)</f>
        <v/>
      </c>
      <c r="O26" s="9">
        <f>IF(N26="","",IF(N26&lt;=0,"Vencida",IF(N26&lt;=20,"Próxima","Em dia")))</f>
        <v/>
      </c>
      <c r="P26" s="5" t="n"/>
      <c r="Q26" s="32" t="n"/>
      <c r="R26" s="32" t="n"/>
      <c r="S26" s="5" t="n"/>
    </row>
    <row r="27" ht="22" customHeight="1">
      <c r="A27" s="2" t="n"/>
      <c r="B27" s="30" t="n"/>
      <c r="C27" s="4">
        <f>IF(D27="","",IFERROR(VLOOKUP(D27,'Cadastro de Máquinas'!$A$2:$J$101,2,FALSE),"Não cadastrada"))</f>
        <v/>
      </c>
      <c r="D27" s="2" t="n"/>
      <c r="E27" s="4">
        <f>IF(D27="","",IFERROR(VLOOKUP(D27,'Cadastro de Máquinas'!$A$2:$J$101,3,FALSE),"Não cadastrada"))</f>
        <v/>
      </c>
      <c r="F27" s="5" t="n"/>
      <c r="G27" s="4">
        <f>IF(D27="","",IFERROR(VLOOKUP(D27,'Cadastro de Máquinas'!$A$2:$J$101,6,FALSE),"Não cadastrada"))</f>
        <v/>
      </c>
      <c r="H27" s="6" t="n"/>
      <c r="I27" s="6" t="n"/>
      <c r="J27" s="7">
        <f>IF(OR(H27="",I27=""),"",IFERROR(I27-H27,0))</f>
        <v/>
      </c>
      <c r="K27" s="6" t="n"/>
      <c r="L27" s="31">
        <f>IF(OR(J27="",K27=""),"",IFERROR(J27/K27,0))</f>
        <v/>
      </c>
      <c r="M27" s="7">
        <f>IF(OR(D27="",H27=""),"",IFERROR(H27+VLOOKUP(D27,'Cadastro de Máquinas'!$A$2:$J$101,8,FALSE),""))</f>
        <v/>
      </c>
      <c r="N27" s="7">
        <f>IF(OR(M27="",I27=""),"",M27-I27)</f>
        <v/>
      </c>
      <c r="O27" s="9">
        <f>IF(N27="","",IF(N27&lt;=0,"Vencida",IF(N27&lt;=20,"Próxima","Em dia")))</f>
        <v/>
      </c>
      <c r="P27" s="5" t="n"/>
      <c r="Q27" s="32" t="n"/>
      <c r="R27" s="32" t="n"/>
      <c r="S27" s="5" t="n"/>
    </row>
    <row r="28" ht="22" customHeight="1">
      <c r="A28" s="2" t="n"/>
      <c r="B28" s="30" t="n"/>
      <c r="C28" s="4">
        <f>IF(D28="","",IFERROR(VLOOKUP(D28,'Cadastro de Máquinas'!$A$2:$J$101,2,FALSE),"Não cadastrada"))</f>
        <v/>
      </c>
      <c r="D28" s="2" t="n"/>
      <c r="E28" s="4">
        <f>IF(D28="","",IFERROR(VLOOKUP(D28,'Cadastro de Máquinas'!$A$2:$J$101,3,FALSE),"Não cadastrada"))</f>
        <v/>
      </c>
      <c r="F28" s="5" t="n"/>
      <c r="G28" s="4">
        <f>IF(D28="","",IFERROR(VLOOKUP(D28,'Cadastro de Máquinas'!$A$2:$J$101,6,FALSE),"Não cadastrada"))</f>
        <v/>
      </c>
      <c r="H28" s="6" t="n"/>
      <c r="I28" s="6" t="n"/>
      <c r="J28" s="7">
        <f>IF(OR(H28="",I28=""),"",IFERROR(I28-H28,0))</f>
        <v/>
      </c>
      <c r="K28" s="6" t="n"/>
      <c r="L28" s="31">
        <f>IF(OR(J28="",K28=""),"",IFERROR(J28/K28,0))</f>
        <v/>
      </c>
      <c r="M28" s="7">
        <f>IF(OR(D28="",H28=""),"",IFERROR(H28+VLOOKUP(D28,'Cadastro de Máquinas'!$A$2:$J$101,8,FALSE),""))</f>
        <v/>
      </c>
      <c r="N28" s="7">
        <f>IF(OR(M28="",I28=""),"",M28-I28)</f>
        <v/>
      </c>
      <c r="O28" s="9">
        <f>IF(N28="","",IF(N28&lt;=0,"Vencida",IF(N28&lt;=20,"Próxima","Em dia")))</f>
        <v/>
      </c>
      <c r="P28" s="5" t="n"/>
      <c r="Q28" s="32" t="n"/>
      <c r="R28" s="32" t="n"/>
      <c r="S28" s="5" t="n"/>
    </row>
    <row r="29" ht="22" customHeight="1">
      <c r="A29" s="2" t="n"/>
      <c r="B29" s="30" t="n"/>
      <c r="C29" s="4">
        <f>IF(D29="","",IFERROR(VLOOKUP(D29,'Cadastro de Máquinas'!$A$2:$J$101,2,FALSE),"Não cadastrada"))</f>
        <v/>
      </c>
      <c r="D29" s="2" t="n"/>
      <c r="E29" s="4">
        <f>IF(D29="","",IFERROR(VLOOKUP(D29,'Cadastro de Máquinas'!$A$2:$J$101,3,FALSE),"Não cadastrada"))</f>
        <v/>
      </c>
      <c r="F29" s="5" t="n"/>
      <c r="G29" s="4">
        <f>IF(D29="","",IFERROR(VLOOKUP(D29,'Cadastro de Máquinas'!$A$2:$J$101,6,FALSE),"Não cadastrada"))</f>
        <v/>
      </c>
      <c r="H29" s="6" t="n"/>
      <c r="I29" s="6" t="n"/>
      <c r="J29" s="7">
        <f>IF(OR(H29="",I29=""),"",IFERROR(I29-H29,0))</f>
        <v/>
      </c>
      <c r="K29" s="6" t="n"/>
      <c r="L29" s="31">
        <f>IF(OR(J29="",K29=""),"",IFERROR(J29/K29,0))</f>
        <v/>
      </c>
      <c r="M29" s="7">
        <f>IF(OR(D29="",H29=""),"",IFERROR(H29+VLOOKUP(D29,'Cadastro de Máquinas'!$A$2:$J$101,8,FALSE),""))</f>
        <v/>
      </c>
      <c r="N29" s="7">
        <f>IF(OR(M29="",I29=""),"",M29-I29)</f>
        <v/>
      </c>
      <c r="O29" s="9">
        <f>IF(N29="","",IF(N29&lt;=0,"Vencida",IF(N29&lt;=20,"Próxima","Em dia")))</f>
        <v/>
      </c>
      <c r="P29" s="5" t="n"/>
      <c r="Q29" s="32" t="n"/>
      <c r="R29" s="32" t="n"/>
      <c r="S29" s="5" t="n"/>
    </row>
    <row r="30" ht="22" customHeight="1">
      <c r="A30" s="2" t="n"/>
      <c r="B30" s="30" t="n"/>
      <c r="C30" s="4">
        <f>IF(D30="","",IFERROR(VLOOKUP(D30,'Cadastro de Máquinas'!$A$2:$J$101,2,FALSE),"Não cadastrada"))</f>
        <v/>
      </c>
      <c r="D30" s="2" t="n"/>
      <c r="E30" s="4">
        <f>IF(D30="","",IFERROR(VLOOKUP(D30,'Cadastro de Máquinas'!$A$2:$J$101,3,FALSE),"Não cadastrada"))</f>
        <v/>
      </c>
      <c r="F30" s="5" t="n"/>
      <c r="G30" s="4">
        <f>IF(D30="","",IFERROR(VLOOKUP(D30,'Cadastro de Máquinas'!$A$2:$J$101,6,FALSE),"Não cadastrada"))</f>
        <v/>
      </c>
      <c r="H30" s="6" t="n"/>
      <c r="I30" s="6" t="n"/>
      <c r="J30" s="7">
        <f>IF(OR(H30="",I30=""),"",IFERROR(I30-H30,0))</f>
        <v/>
      </c>
      <c r="K30" s="6" t="n"/>
      <c r="L30" s="31">
        <f>IF(OR(J30="",K30=""),"",IFERROR(J30/K30,0))</f>
        <v/>
      </c>
      <c r="M30" s="7">
        <f>IF(OR(D30="",H30=""),"",IFERROR(H30+VLOOKUP(D30,'Cadastro de Máquinas'!$A$2:$J$101,8,FALSE),""))</f>
        <v/>
      </c>
      <c r="N30" s="7">
        <f>IF(OR(M30="",I30=""),"",M30-I30)</f>
        <v/>
      </c>
      <c r="O30" s="9">
        <f>IF(N30="","",IF(N30&lt;=0,"Vencida",IF(N30&lt;=20,"Próxima","Em dia")))</f>
        <v/>
      </c>
      <c r="P30" s="5" t="n"/>
      <c r="Q30" s="32" t="n"/>
      <c r="R30" s="32" t="n"/>
      <c r="S30" s="5" t="n"/>
    </row>
    <row r="31" ht="22" customHeight="1">
      <c r="A31" s="2" t="n"/>
      <c r="B31" s="30" t="n"/>
      <c r="C31" s="4">
        <f>IF(D31="","",IFERROR(VLOOKUP(D31,'Cadastro de Máquinas'!$A$2:$J$101,2,FALSE),"Não cadastrada"))</f>
        <v/>
      </c>
      <c r="D31" s="2" t="n"/>
      <c r="E31" s="4">
        <f>IF(D31="","",IFERROR(VLOOKUP(D31,'Cadastro de Máquinas'!$A$2:$J$101,3,FALSE),"Não cadastrada"))</f>
        <v/>
      </c>
      <c r="F31" s="5" t="n"/>
      <c r="G31" s="4">
        <f>IF(D31="","",IFERROR(VLOOKUP(D31,'Cadastro de Máquinas'!$A$2:$J$101,6,FALSE),"Não cadastrada"))</f>
        <v/>
      </c>
      <c r="H31" s="6" t="n"/>
      <c r="I31" s="6" t="n"/>
      <c r="J31" s="7">
        <f>IF(OR(H31="",I31=""),"",IFERROR(I31-H31,0))</f>
        <v/>
      </c>
      <c r="K31" s="6" t="n"/>
      <c r="L31" s="31">
        <f>IF(OR(J31="",K31=""),"",IFERROR(J31/K31,0))</f>
        <v/>
      </c>
      <c r="M31" s="7">
        <f>IF(OR(D31="",H31=""),"",IFERROR(H31+VLOOKUP(D31,'Cadastro de Máquinas'!$A$2:$J$101,8,FALSE),""))</f>
        <v/>
      </c>
      <c r="N31" s="7">
        <f>IF(OR(M31="",I31=""),"",M31-I31)</f>
        <v/>
      </c>
      <c r="O31" s="9">
        <f>IF(N31="","",IF(N31&lt;=0,"Vencida",IF(N31&lt;=20,"Próxima","Em dia")))</f>
        <v/>
      </c>
      <c r="P31" s="5" t="n"/>
      <c r="Q31" s="32" t="n"/>
      <c r="R31" s="32" t="n"/>
      <c r="S31" s="5" t="n"/>
    </row>
    <row r="32" ht="22" customHeight="1">
      <c r="A32" s="2" t="n"/>
      <c r="B32" s="30" t="n"/>
      <c r="C32" s="4">
        <f>IF(D32="","",IFERROR(VLOOKUP(D32,'Cadastro de Máquinas'!$A$2:$J$101,2,FALSE),"Não cadastrada"))</f>
        <v/>
      </c>
      <c r="D32" s="2" t="n"/>
      <c r="E32" s="4">
        <f>IF(D32="","",IFERROR(VLOOKUP(D32,'Cadastro de Máquinas'!$A$2:$J$101,3,FALSE),"Não cadastrada"))</f>
        <v/>
      </c>
      <c r="F32" s="5" t="n"/>
      <c r="G32" s="4">
        <f>IF(D32="","",IFERROR(VLOOKUP(D32,'Cadastro de Máquinas'!$A$2:$J$101,6,FALSE),"Não cadastrada"))</f>
        <v/>
      </c>
      <c r="H32" s="6" t="n"/>
      <c r="I32" s="6" t="n"/>
      <c r="J32" s="7">
        <f>IF(OR(H32="",I32=""),"",IFERROR(I32-H32,0))</f>
        <v/>
      </c>
      <c r="K32" s="6" t="n"/>
      <c r="L32" s="31">
        <f>IF(OR(J32="",K32=""),"",IFERROR(J32/K32,0))</f>
        <v/>
      </c>
      <c r="M32" s="7">
        <f>IF(OR(D32="",H32=""),"",IFERROR(H32+VLOOKUP(D32,'Cadastro de Máquinas'!$A$2:$J$101,8,FALSE),""))</f>
        <v/>
      </c>
      <c r="N32" s="7">
        <f>IF(OR(M32="",I32=""),"",M32-I32)</f>
        <v/>
      </c>
      <c r="O32" s="9">
        <f>IF(N32="","",IF(N32&lt;=0,"Vencida",IF(N32&lt;=20,"Próxima","Em dia")))</f>
        <v/>
      </c>
      <c r="P32" s="5" t="n"/>
      <c r="Q32" s="32" t="n"/>
      <c r="R32" s="32" t="n"/>
      <c r="S32" s="5" t="n"/>
    </row>
    <row r="33" ht="22" customHeight="1">
      <c r="A33" s="2" t="n"/>
      <c r="B33" s="30" t="n"/>
      <c r="C33" s="4">
        <f>IF(D33="","",IFERROR(VLOOKUP(D33,'Cadastro de Máquinas'!$A$2:$J$101,2,FALSE),"Não cadastrada"))</f>
        <v/>
      </c>
      <c r="D33" s="2" t="n"/>
      <c r="E33" s="4">
        <f>IF(D33="","",IFERROR(VLOOKUP(D33,'Cadastro de Máquinas'!$A$2:$J$101,3,FALSE),"Não cadastrada"))</f>
        <v/>
      </c>
      <c r="F33" s="5" t="n"/>
      <c r="G33" s="4">
        <f>IF(D33="","",IFERROR(VLOOKUP(D33,'Cadastro de Máquinas'!$A$2:$J$101,6,FALSE),"Não cadastrada"))</f>
        <v/>
      </c>
      <c r="H33" s="6" t="n"/>
      <c r="I33" s="6" t="n"/>
      <c r="J33" s="7">
        <f>IF(OR(H33="",I33=""),"",IFERROR(I33-H33,0))</f>
        <v/>
      </c>
      <c r="K33" s="6" t="n"/>
      <c r="L33" s="31">
        <f>IF(OR(J33="",K33=""),"",IFERROR(J33/K33,0))</f>
        <v/>
      </c>
      <c r="M33" s="7">
        <f>IF(OR(D33="",H33=""),"",IFERROR(H33+VLOOKUP(D33,'Cadastro de Máquinas'!$A$2:$J$101,8,FALSE),""))</f>
        <v/>
      </c>
      <c r="N33" s="7">
        <f>IF(OR(M33="",I33=""),"",M33-I33)</f>
        <v/>
      </c>
      <c r="O33" s="9">
        <f>IF(N33="","",IF(N33&lt;=0,"Vencida",IF(N33&lt;=20,"Próxima","Em dia")))</f>
        <v/>
      </c>
      <c r="P33" s="5" t="n"/>
      <c r="Q33" s="32" t="n"/>
      <c r="R33" s="32" t="n"/>
      <c r="S33" s="5" t="n"/>
    </row>
    <row r="34" ht="22" customHeight="1">
      <c r="A34" s="2" t="n"/>
      <c r="B34" s="30" t="n"/>
      <c r="C34" s="4">
        <f>IF(D34="","",IFERROR(VLOOKUP(D34,'Cadastro de Máquinas'!$A$2:$J$101,2,FALSE),"Não cadastrada"))</f>
        <v/>
      </c>
      <c r="D34" s="2" t="n"/>
      <c r="E34" s="4">
        <f>IF(D34="","",IFERROR(VLOOKUP(D34,'Cadastro de Máquinas'!$A$2:$J$101,3,FALSE),"Não cadastrada"))</f>
        <v/>
      </c>
      <c r="F34" s="5" t="n"/>
      <c r="G34" s="4">
        <f>IF(D34="","",IFERROR(VLOOKUP(D34,'Cadastro de Máquinas'!$A$2:$J$101,6,FALSE),"Não cadastrada"))</f>
        <v/>
      </c>
      <c r="H34" s="6" t="n"/>
      <c r="I34" s="6" t="n"/>
      <c r="J34" s="7">
        <f>IF(OR(H34="",I34=""),"",IFERROR(I34-H34,0))</f>
        <v/>
      </c>
      <c r="K34" s="6" t="n"/>
      <c r="L34" s="31">
        <f>IF(OR(J34="",K34=""),"",IFERROR(J34/K34,0))</f>
        <v/>
      </c>
      <c r="M34" s="7">
        <f>IF(OR(D34="",H34=""),"",IFERROR(H34+VLOOKUP(D34,'Cadastro de Máquinas'!$A$2:$J$101,8,FALSE),""))</f>
        <v/>
      </c>
      <c r="N34" s="7">
        <f>IF(OR(M34="",I34=""),"",M34-I34)</f>
        <v/>
      </c>
      <c r="O34" s="9">
        <f>IF(N34="","",IF(N34&lt;=0,"Vencida",IF(N34&lt;=20,"Próxima","Em dia")))</f>
        <v/>
      </c>
      <c r="P34" s="5" t="n"/>
      <c r="Q34" s="32" t="n"/>
      <c r="R34" s="32" t="n"/>
      <c r="S34" s="5" t="n"/>
    </row>
    <row r="35" ht="22" customHeight="1">
      <c r="A35" s="2" t="n"/>
      <c r="B35" s="30" t="n"/>
      <c r="C35" s="4">
        <f>IF(D35="","",IFERROR(VLOOKUP(D35,'Cadastro de Máquinas'!$A$2:$J$101,2,FALSE),"Não cadastrada"))</f>
        <v/>
      </c>
      <c r="D35" s="2" t="n"/>
      <c r="E35" s="4">
        <f>IF(D35="","",IFERROR(VLOOKUP(D35,'Cadastro de Máquinas'!$A$2:$J$101,3,FALSE),"Não cadastrada"))</f>
        <v/>
      </c>
      <c r="F35" s="5" t="n"/>
      <c r="G35" s="4">
        <f>IF(D35="","",IFERROR(VLOOKUP(D35,'Cadastro de Máquinas'!$A$2:$J$101,6,FALSE),"Não cadastrada"))</f>
        <v/>
      </c>
      <c r="H35" s="6" t="n"/>
      <c r="I35" s="6" t="n"/>
      <c r="J35" s="7">
        <f>IF(OR(H35="",I35=""),"",IFERROR(I35-H35,0))</f>
        <v/>
      </c>
      <c r="K35" s="6" t="n"/>
      <c r="L35" s="31">
        <f>IF(OR(J35="",K35=""),"",IFERROR(J35/K35,0))</f>
        <v/>
      </c>
      <c r="M35" s="7">
        <f>IF(OR(D35="",H35=""),"",IFERROR(H35+VLOOKUP(D35,'Cadastro de Máquinas'!$A$2:$J$101,8,FALSE),""))</f>
        <v/>
      </c>
      <c r="N35" s="7">
        <f>IF(OR(M35="",I35=""),"",M35-I35)</f>
        <v/>
      </c>
      <c r="O35" s="9">
        <f>IF(N35="","",IF(N35&lt;=0,"Vencida",IF(N35&lt;=20,"Próxima","Em dia")))</f>
        <v/>
      </c>
      <c r="P35" s="5" t="n"/>
      <c r="Q35" s="32" t="n"/>
      <c r="R35" s="32" t="n"/>
      <c r="S35" s="5" t="n"/>
    </row>
    <row r="36" ht="22" customHeight="1">
      <c r="A36" s="2" t="n"/>
      <c r="B36" s="30" t="n"/>
      <c r="C36" s="4">
        <f>IF(D36="","",IFERROR(VLOOKUP(D36,'Cadastro de Máquinas'!$A$2:$J$101,2,FALSE),"Não cadastrada"))</f>
        <v/>
      </c>
      <c r="D36" s="2" t="n"/>
      <c r="E36" s="4">
        <f>IF(D36="","",IFERROR(VLOOKUP(D36,'Cadastro de Máquinas'!$A$2:$J$101,3,FALSE),"Não cadastrada"))</f>
        <v/>
      </c>
      <c r="F36" s="5" t="n"/>
      <c r="G36" s="4">
        <f>IF(D36="","",IFERROR(VLOOKUP(D36,'Cadastro de Máquinas'!$A$2:$J$101,6,FALSE),"Não cadastrada"))</f>
        <v/>
      </c>
      <c r="H36" s="6" t="n"/>
      <c r="I36" s="6" t="n"/>
      <c r="J36" s="7">
        <f>IF(OR(H36="",I36=""),"",IFERROR(I36-H36,0))</f>
        <v/>
      </c>
      <c r="K36" s="6" t="n"/>
      <c r="L36" s="31">
        <f>IF(OR(J36="",K36=""),"",IFERROR(J36/K36,0))</f>
        <v/>
      </c>
      <c r="M36" s="7">
        <f>IF(OR(D36="",H36=""),"",IFERROR(H36+VLOOKUP(D36,'Cadastro de Máquinas'!$A$2:$J$101,8,FALSE),""))</f>
        <v/>
      </c>
      <c r="N36" s="7">
        <f>IF(OR(M36="",I36=""),"",M36-I36)</f>
        <v/>
      </c>
      <c r="O36" s="9">
        <f>IF(N36="","",IF(N36&lt;=0,"Vencida",IF(N36&lt;=20,"Próxima","Em dia")))</f>
        <v/>
      </c>
      <c r="P36" s="5" t="n"/>
      <c r="Q36" s="32" t="n"/>
      <c r="R36" s="32" t="n"/>
      <c r="S36" s="5" t="n"/>
    </row>
    <row r="37" ht="22" customHeight="1">
      <c r="A37" s="2" t="n"/>
      <c r="B37" s="30" t="n"/>
      <c r="C37" s="4">
        <f>IF(D37="","",IFERROR(VLOOKUP(D37,'Cadastro de Máquinas'!$A$2:$J$101,2,FALSE),"Não cadastrada"))</f>
        <v/>
      </c>
      <c r="D37" s="2" t="n"/>
      <c r="E37" s="4">
        <f>IF(D37="","",IFERROR(VLOOKUP(D37,'Cadastro de Máquinas'!$A$2:$J$101,3,FALSE),"Não cadastrada"))</f>
        <v/>
      </c>
      <c r="F37" s="5" t="n"/>
      <c r="G37" s="4">
        <f>IF(D37="","",IFERROR(VLOOKUP(D37,'Cadastro de Máquinas'!$A$2:$J$101,6,FALSE),"Não cadastrada"))</f>
        <v/>
      </c>
      <c r="H37" s="6" t="n"/>
      <c r="I37" s="6" t="n"/>
      <c r="J37" s="7">
        <f>IF(OR(H37="",I37=""),"",IFERROR(I37-H37,0))</f>
        <v/>
      </c>
      <c r="K37" s="6" t="n"/>
      <c r="L37" s="31">
        <f>IF(OR(J37="",K37=""),"",IFERROR(J37/K37,0))</f>
        <v/>
      </c>
      <c r="M37" s="7">
        <f>IF(OR(D37="",H37=""),"",IFERROR(H37+VLOOKUP(D37,'Cadastro de Máquinas'!$A$2:$J$101,8,FALSE),""))</f>
        <v/>
      </c>
      <c r="N37" s="7">
        <f>IF(OR(M37="",I37=""),"",M37-I37)</f>
        <v/>
      </c>
      <c r="O37" s="9">
        <f>IF(N37="","",IF(N37&lt;=0,"Vencida",IF(N37&lt;=20,"Próxima","Em dia")))</f>
        <v/>
      </c>
      <c r="P37" s="5" t="n"/>
      <c r="Q37" s="32" t="n"/>
      <c r="R37" s="32" t="n"/>
      <c r="S37" s="5" t="n"/>
    </row>
    <row r="38" ht="22" customHeight="1">
      <c r="A38" s="2" t="n"/>
      <c r="B38" s="30" t="n"/>
      <c r="C38" s="4">
        <f>IF(D38="","",IFERROR(VLOOKUP(D38,'Cadastro de Máquinas'!$A$2:$J$101,2,FALSE),"Não cadastrada"))</f>
        <v/>
      </c>
      <c r="D38" s="2" t="n"/>
      <c r="E38" s="4">
        <f>IF(D38="","",IFERROR(VLOOKUP(D38,'Cadastro de Máquinas'!$A$2:$J$101,3,FALSE),"Não cadastrada"))</f>
        <v/>
      </c>
      <c r="F38" s="5" t="n"/>
      <c r="G38" s="4">
        <f>IF(D38="","",IFERROR(VLOOKUP(D38,'Cadastro de Máquinas'!$A$2:$J$101,6,FALSE),"Não cadastrada"))</f>
        <v/>
      </c>
      <c r="H38" s="6" t="n"/>
      <c r="I38" s="6" t="n"/>
      <c r="J38" s="7">
        <f>IF(OR(H38="",I38=""),"",IFERROR(I38-H38,0))</f>
        <v/>
      </c>
      <c r="K38" s="6" t="n"/>
      <c r="L38" s="31">
        <f>IF(OR(J38="",K38=""),"",IFERROR(J38/K38,0))</f>
        <v/>
      </c>
      <c r="M38" s="7">
        <f>IF(OR(D38="",H38=""),"",IFERROR(H38+VLOOKUP(D38,'Cadastro de Máquinas'!$A$2:$J$101,8,FALSE),""))</f>
        <v/>
      </c>
      <c r="N38" s="7">
        <f>IF(OR(M38="",I38=""),"",M38-I38)</f>
        <v/>
      </c>
      <c r="O38" s="9">
        <f>IF(N38="","",IF(N38&lt;=0,"Vencida",IF(N38&lt;=20,"Próxima","Em dia")))</f>
        <v/>
      </c>
      <c r="P38" s="5" t="n"/>
      <c r="Q38" s="32" t="n"/>
      <c r="R38" s="32" t="n"/>
      <c r="S38" s="5" t="n"/>
    </row>
    <row r="39" ht="22" customHeight="1">
      <c r="A39" s="2" t="n"/>
      <c r="B39" s="30" t="n"/>
      <c r="C39" s="4">
        <f>IF(D39="","",IFERROR(VLOOKUP(D39,'Cadastro de Máquinas'!$A$2:$J$101,2,FALSE),"Não cadastrada"))</f>
        <v/>
      </c>
      <c r="D39" s="2" t="n"/>
      <c r="E39" s="4">
        <f>IF(D39="","",IFERROR(VLOOKUP(D39,'Cadastro de Máquinas'!$A$2:$J$101,3,FALSE),"Não cadastrada"))</f>
        <v/>
      </c>
      <c r="F39" s="5" t="n"/>
      <c r="G39" s="4">
        <f>IF(D39="","",IFERROR(VLOOKUP(D39,'Cadastro de Máquinas'!$A$2:$J$101,6,FALSE),"Não cadastrada"))</f>
        <v/>
      </c>
      <c r="H39" s="6" t="n"/>
      <c r="I39" s="6" t="n"/>
      <c r="J39" s="7">
        <f>IF(OR(H39="",I39=""),"",IFERROR(I39-H39,0))</f>
        <v/>
      </c>
      <c r="K39" s="6" t="n"/>
      <c r="L39" s="31">
        <f>IF(OR(J39="",K39=""),"",IFERROR(J39/K39,0))</f>
        <v/>
      </c>
      <c r="M39" s="7">
        <f>IF(OR(D39="",H39=""),"",IFERROR(H39+VLOOKUP(D39,'Cadastro de Máquinas'!$A$2:$J$101,8,FALSE),""))</f>
        <v/>
      </c>
      <c r="N39" s="7">
        <f>IF(OR(M39="",I39=""),"",M39-I39)</f>
        <v/>
      </c>
      <c r="O39" s="9">
        <f>IF(N39="","",IF(N39&lt;=0,"Vencida",IF(N39&lt;=20,"Próxima","Em dia")))</f>
        <v/>
      </c>
      <c r="P39" s="5" t="n"/>
      <c r="Q39" s="32" t="n"/>
      <c r="R39" s="32" t="n"/>
      <c r="S39" s="5" t="n"/>
    </row>
    <row r="40" ht="22" customHeight="1">
      <c r="A40" s="2" t="n"/>
      <c r="B40" s="30" t="n"/>
      <c r="C40" s="4">
        <f>IF(D40="","",IFERROR(VLOOKUP(D40,'Cadastro de Máquinas'!$A$2:$J$101,2,FALSE),"Não cadastrada"))</f>
        <v/>
      </c>
      <c r="D40" s="2" t="n"/>
      <c r="E40" s="4">
        <f>IF(D40="","",IFERROR(VLOOKUP(D40,'Cadastro de Máquinas'!$A$2:$J$101,3,FALSE),"Não cadastrada"))</f>
        <v/>
      </c>
      <c r="F40" s="5" t="n"/>
      <c r="G40" s="4">
        <f>IF(D40="","",IFERROR(VLOOKUP(D40,'Cadastro de Máquinas'!$A$2:$J$101,6,FALSE),"Não cadastrada"))</f>
        <v/>
      </c>
      <c r="H40" s="6" t="n"/>
      <c r="I40" s="6" t="n"/>
      <c r="J40" s="7">
        <f>IF(OR(H40="",I40=""),"",IFERROR(I40-H40,0))</f>
        <v/>
      </c>
      <c r="K40" s="6" t="n"/>
      <c r="L40" s="31">
        <f>IF(OR(J40="",K40=""),"",IFERROR(J40/K40,0))</f>
        <v/>
      </c>
      <c r="M40" s="7">
        <f>IF(OR(D40="",H40=""),"",IFERROR(H40+VLOOKUP(D40,'Cadastro de Máquinas'!$A$2:$J$101,8,FALSE),""))</f>
        <v/>
      </c>
      <c r="N40" s="7">
        <f>IF(OR(M40="",I40=""),"",M40-I40)</f>
        <v/>
      </c>
      <c r="O40" s="9">
        <f>IF(N40="","",IF(N40&lt;=0,"Vencida",IF(N40&lt;=20,"Próxima","Em dia")))</f>
        <v/>
      </c>
      <c r="P40" s="5" t="n"/>
      <c r="Q40" s="32" t="n"/>
      <c r="R40" s="32" t="n"/>
      <c r="S40" s="5" t="n"/>
    </row>
    <row r="41" ht="22" customHeight="1">
      <c r="A41" s="2" t="n"/>
      <c r="B41" s="30" t="n"/>
      <c r="C41" s="4">
        <f>IF(D41="","",IFERROR(VLOOKUP(D41,'Cadastro de Máquinas'!$A$2:$J$101,2,FALSE),"Não cadastrada"))</f>
        <v/>
      </c>
      <c r="D41" s="2" t="n"/>
      <c r="E41" s="4">
        <f>IF(D41="","",IFERROR(VLOOKUP(D41,'Cadastro de Máquinas'!$A$2:$J$101,3,FALSE),"Não cadastrada"))</f>
        <v/>
      </c>
      <c r="F41" s="5" t="n"/>
      <c r="G41" s="4">
        <f>IF(D41="","",IFERROR(VLOOKUP(D41,'Cadastro de Máquinas'!$A$2:$J$101,6,FALSE),"Não cadastrada"))</f>
        <v/>
      </c>
      <c r="H41" s="6" t="n"/>
      <c r="I41" s="6" t="n"/>
      <c r="J41" s="7">
        <f>IF(OR(H41="",I41=""),"",IFERROR(I41-H41,0))</f>
        <v/>
      </c>
      <c r="K41" s="6" t="n"/>
      <c r="L41" s="31">
        <f>IF(OR(J41="",K41=""),"",IFERROR(J41/K41,0))</f>
        <v/>
      </c>
      <c r="M41" s="7">
        <f>IF(OR(D41="",H41=""),"",IFERROR(H41+VLOOKUP(D41,'Cadastro de Máquinas'!$A$2:$J$101,8,FALSE),""))</f>
        <v/>
      </c>
      <c r="N41" s="7">
        <f>IF(OR(M41="",I41=""),"",M41-I41)</f>
        <v/>
      </c>
      <c r="O41" s="9">
        <f>IF(N41="","",IF(N41&lt;=0,"Vencida",IF(N41&lt;=20,"Próxima","Em dia")))</f>
        <v/>
      </c>
      <c r="P41" s="5" t="n"/>
      <c r="Q41" s="32" t="n"/>
      <c r="R41" s="32" t="n"/>
      <c r="S41" s="5" t="n"/>
    </row>
    <row r="42" ht="22" customHeight="1">
      <c r="A42" s="2" t="n"/>
      <c r="B42" s="30" t="n"/>
      <c r="C42" s="4">
        <f>IF(D42="","",IFERROR(VLOOKUP(D42,'Cadastro de Máquinas'!$A$2:$J$101,2,FALSE),"Não cadastrada"))</f>
        <v/>
      </c>
      <c r="D42" s="2" t="n"/>
      <c r="E42" s="4">
        <f>IF(D42="","",IFERROR(VLOOKUP(D42,'Cadastro de Máquinas'!$A$2:$J$101,3,FALSE),"Não cadastrada"))</f>
        <v/>
      </c>
      <c r="F42" s="5" t="n"/>
      <c r="G42" s="4">
        <f>IF(D42="","",IFERROR(VLOOKUP(D42,'Cadastro de Máquinas'!$A$2:$J$101,6,FALSE),"Não cadastrada"))</f>
        <v/>
      </c>
      <c r="H42" s="6" t="n"/>
      <c r="I42" s="6" t="n"/>
      <c r="J42" s="7">
        <f>IF(OR(H42="",I42=""),"",IFERROR(I42-H42,0))</f>
        <v/>
      </c>
      <c r="K42" s="6" t="n"/>
      <c r="L42" s="31">
        <f>IF(OR(J42="",K42=""),"",IFERROR(J42/K42,0))</f>
        <v/>
      </c>
      <c r="M42" s="7">
        <f>IF(OR(D42="",H42=""),"",IFERROR(H42+VLOOKUP(D42,'Cadastro de Máquinas'!$A$2:$J$101,8,FALSE),""))</f>
        <v/>
      </c>
      <c r="N42" s="7">
        <f>IF(OR(M42="",I42=""),"",M42-I42)</f>
        <v/>
      </c>
      <c r="O42" s="9">
        <f>IF(N42="","",IF(N42&lt;=0,"Vencida",IF(N42&lt;=20,"Próxima","Em dia")))</f>
        <v/>
      </c>
      <c r="P42" s="5" t="n"/>
      <c r="Q42" s="32" t="n"/>
      <c r="R42" s="32" t="n"/>
      <c r="S42" s="5" t="n"/>
    </row>
    <row r="43" ht="22" customHeight="1">
      <c r="A43" s="2" t="n"/>
      <c r="B43" s="30" t="n"/>
      <c r="C43" s="4">
        <f>IF(D43="","",IFERROR(VLOOKUP(D43,'Cadastro de Máquinas'!$A$2:$J$101,2,FALSE),"Não cadastrada"))</f>
        <v/>
      </c>
      <c r="D43" s="2" t="n"/>
      <c r="E43" s="4">
        <f>IF(D43="","",IFERROR(VLOOKUP(D43,'Cadastro de Máquinas'!$A$2:$J$101,3,FALSE),"Não cadastrada"))</f>
        <v/>
      </c>
      <c r="F43" s="5" t="n"/>
      <c r="G43" s="4">
        <f>IF(D43="","",IFERROR(VLOOKUP(D43,'Cadastro de Máquinas'!$A$2:$J$101,6,FALSE),"Não cadastrada"))</f>
        <v/>
      </c>
      <c r="H43" s="6" t="n"/>
      <c r="I43" s="6" t="n"/>
      <c r="J43" s="7">
        <f>IF(OR(H43="",I43=""),"",IFERROR(I43-H43,0))</f>
        <v/>
      </c>
      <c r="K43" s="6" t="n"/>
      <c r="L43" s="31">
        <f>IF(OR(J43="",K43=""),"",IFERROR(J43/K43,0))</f>
        <v/>
      </c>
      <c r="M43" s="7">
        <f>IF(OR(D43="",H43=""),"",IFERROR(H43+VLOOKUP(D43,'Cadastro de Máquinas'!$A$2:$J$101,8,FALSE),""))</f>
        <v/>
      </c>
      <c r="N43" s="7">
        <f>IF(OR(M43="",I43=""),"",M43-I43)</f>
        <v/>
      </c>
      <c r="O43" s="9">
        <f>IF(N43="","",IF(N43&lt;=0,"Vencida",IF(N43&lt;=20,"Próxima","Em dia")))</f>
        <v/>
      </c>
      <c r="P43" s="5" t="n"/>
      <c r="Q43" s="32" t="n"/>
      <c r="R43" s="32" t="n"/>
      <c r="S43" s="5" t="n"/>
    </row>
    <row r="44" ht="22" customHeight="1">
      <c r="A44" s="2" t="n"/>
      <c r="B44" s="30" t="n"/>
      <c r="C44" s="4">
        <f>IF(D44="","",IFERROR(VLOOKUP(D44,'Cadastro de Máquinas'!$A$2:$J$101,2,FALSE),"Não cadastrada"))</f>
        <v/>
      </c>
      <c r="D44" s="2" t="n"/>
      <c r="E44" s="4">
        <f>IF(D44="","",IFERROR(VLOOKUP(D44,'Cadastro de Máquinas'!$A$2:$J$101,3,FALSE),"Não cadastrada"))</f>
        <v/>
      </c>
      <c r="F44" s="5" t="n"/>
      <c r="G44" s="4">
        <f>IF(D44="","",IFERROR(VLOOKUP(D44,'Cadastro de Máquinas'!$A$2:$J$101,6,FALSE),"Não cadastrada"))</f>
        <v/>
      </c>
      <c r="H44" s="6" t="n"/>
      <c r="I44" s="6" t="n"/>
      <c r="J44" s="7">
        <f>IF(OR(H44="",I44=""),"",IFERROR(I44-H44,0))</f>
        <v/>
      </c>
      <c r="K44" s="6" t="n"/>
      <c r="L44" s="31">
        <f>IF(OR(J44="",K44=""),"",IFERROR(J44/K44,0))</f>
        <v/>
      </c>
      <c r="M44" s="7">
        <f>IF(OR(D44="",H44=""),"",IFERROR(H44+VLOOKUP(D44,'Cadastro de Máquinas'!$A$2:$J$101,8,FALSE),""))</f>
        <v/>
      </c>
      <c r="N44" s="7">
        <f>IF(OR(M44="",I44=""),"",M44-I44)</f>
        <v/>
      </c>
      <c r="O44" s="9">
        <f>IF(N44="","",IF(N44&lt;=0,"Vencida",IF(N44&lt;=20,"Próxima","Em dia")))</f>
        <v/>
      </c>
      <c r="P44" s="5" t="n"/>
      <c r="Q44" s="32" t="n"/>
      <c r="R44" s="32" t="n"/>
      <c r="S44" s="5" t="n"/>
    </row>
    <row r="45" ht="22" customHeight="1">
      <c r="A45" s="2" t="n"/>
      <c r="B45" s="30" t="n"/>
      <c r="C45" s="4">
        <f>IF(D45="","",IFERROR(VLOOKUP(D45,'Cadastro de Máquinas'!$A$2:$J$101,2,FALSE),"Não cadastrada"))</f>
        <v/>
      </c>
      <c r="D45" s="2" t="n"/>
      <c r="E45" s="4">
        <f>IF(D45="","",IFERROR(VLOOKUP(D45,'Cadastro de Máquinas'!$A$2:$J$101,3,FALSE),"Não cadastrada"))</f>
        <v/>
      </c>
      <c r="F45" s="5" t="n"/>
      <c r="G45" s="4">
        <f>IF(D45="","",IFERROR(VLOOKUP(D45,'Cadastro de Máquinas'!$A$2:$J$101,6,FALSE),"Não cadastrada"))</f>
        <v/>
      </c>
      <c r="H45" s="6" t="n"/>
      <c r="I45" s="6" t="n"/>
      <c r="J45" s="7">
        <f>IF(OR(H45="",I45=""),"",IFERROR(I45-H45,0))</f>
        <v/>
      </c>
      <c r="K45" s="6" t="n"/>
      <c r="L45" s="31">
        <f>IF(OR(J45="",K45=""),"",IFERROR(J45/K45,0))</f>
        <v/>
      </c>
      <c r="M45" s="7">
        <f>IF(OR(D45="",H45=""),"",IFERROR(H45+VLOOKUP(D45,'Cadastro de Máquinas'!$A$2:$J$101,8,FALSE),""))</f>
        <v/>
      </c>
      <c r="N45" s="7">
        <f>IF(OR(M45="",I45=""),"",M45-I45)</f>
        <v/>
      </c>
      <c r="O45" s="9">
        <f>IF(N45="","",IF(N45&lt;=0,"Vencida",IF(N45&lt;=20,"Próxima","Em dia")))</f>
        <v/>
      </c>
      <c r="P45" s="5" t="n"/>
      <c r="Q45" s="32" t="n"/>
      <c r="R45" s="32" t="n"/>
      <c r="S45" s="5" t="n"/>
    </row>
    <row r="46" ht="22" customHeight="1">
      <c r="A46" s="2" t="n"/>
      <c r="B46" s="30" t="n"/>
      <c r="C46" s="4">
        <f>IF(D46="","",IFERROR(VLOOKUP(D46,'Cadastro de Máquinas'!$A$2:$J$101,2,FALSE),"Não cadastrada"))</f>
        <v/>
      </c>
      <c r="D46" s="2" t="n"/>
      <c r="E46" s="4">
        <f>IF(D46="","",IFERROR(VLOOKUP(D46,'Cadastro de Máquinas'!$A$2:$J$101,3,FALSE),"Não cadastrada"))</f>
        <v/>
      </c>
      <c r="F46" s="5" t="n"/>
      <c r="G46" s="4">
        <f>IF(D46="","",IFERROR(VLOOKUP(D46,'Cadastro de Máquinas'!$A$2:$J$101,6,FALSE),"Não cadastrada"))</f>
        <v/>
      </c>
      <c r="H46" s="6" t="n"/>
      <c r="I46" s="6" t="n"/>
      <c r="J46" s="7">
        <f>IF(OR(H46="",I46=""),"",IFERROR(I46-H46,0))</f>
        <v/>
      </c>
      <c r="K46" s="6" t="n"/>
      <c r="L46" s="31">
        <f>IF(OR(J46="",K46=""),"",IFERROR(J46/K46,0))</f>
        <v/>
      </c>
      <c r="M46" s="7">
        <f>IF(OR(D46="",H46=""),"",IFERROR(H46+VLOOKUP(D46,'Cadastro de Máquinas'!$A$2:$J$101,8,FALSE),""))</f>
        <v/>
      </c>
      <c r="N46" s="7">
        <f>IF(OR(M46="",I46=""),"",M46-I46)</f>
        <v/>
      </c>
      <c r="O46" s="9">
        <f>IF(N46="","",IF(N46&lt;=0,"Vencida",IF(N46&lt;=20,"Próxima","Em dia")))</f>
        <v/>
      </c>
      <c r="P46" s="5" t="n"/>
      <c r="Q46" s="32" t="n"/>
      <c r="R46" s="32" t="n"/>
      <c r="S46" s="5" t="n"/>
    </row>
    <row r="47" ht="22" customHeight="1">
      <c r="A47" s="2" t="n"/>
      <c r="B47" s="30" t="n"/>
      <c r="C47" s="4">
        <f>IF(D47="","",IFERROR(VLOOKUP(D47,'Cadastro de Máquinas'!$A$2:$J$101,2,FALSE),"Não cadastrada"))</f>
        <v/>
      </c>
      <c r="D47" s="2" t="n"/>
      <c r="E47" s="4">
        <f>IF(D47="","",IFERROR(VLOOKUP(D47,'Cadastro de Máquinas'!$A$2:$J$101,3,FALSE),"Não cadastrada"))</f>
        <v/>
      </c>
      <c r="F47" s="5" t="n"/>
      <c r="G47" s="4">
        <f>IF(D47="","",IFERROR(VLOOKUP(D47,'Cadastro de Máquinas'!$A$2:$J$101,6,FALSE),"Não cadastrada"))</f>
        <v/>
      </c>
      <c r="H47" s="6" t="n"/>
      <c r="I47" s="6" t="n"/>
      <c r="J47" s="7">
        <f>IF(OR(H47="",I47=""),"",IFERROR(I47-H47,0))</f>
        <v/>
      </c>
      <c r="K47" s="6" t="n"/>
      <c r="L47" s="31">
        <f>IF(OR(J47="",K47=""),"",IFERROR(J47/K47,0))</f>
        <v/>
      </c>
      <c r="M47" s="7">
        <f>IF(OR(D47="",H47=""),"",IFERROR(H47+VLOOKUP(D47,'Cadastro de Máquinas'!$A$2:$J$101,8,FALSE),""))</f>
        <v/>
      </c>
      <c r="N47" s="7">
        <f>IF(OR(M47="",I47=""),"",M47-I47)</f>
        <v/>
      </c>
      <c r="O47" s="9">
        <f>IF(N47="","",IF(N47&lt;=0,"Vencida",IF(N47&lt;=20,"Próxima","Em dia")))</f>
        <v/>
      </c>
      <c r="P47" s="5" t="n"/>
      <c r="Q47" s="32" t="n"/>
      <c r="R47" s="32" t="n"/>
      <c r="S47" s="5" t="n"/>
    </row>
    <row r="48" ht="22" customHeight="1">
      <c r="A48" s="2" t="n"/>
      <c r="B48" s="30" t="n"/>
      <c r="C48" s="4">
        <f>IF(D48="","",IFERROR(VLOOKUP(D48,'Cadastro de Máquinas'!$A$2:$J$101,2,FALSE),"Não cadastrada"))</f>
        <v/>
      </c>
      <c r="D48" s="2" t="n"/>
      <c r="E48" s="4">
        <f>IF(D48="","",IFERROR(VLOOKUP(D48,'Cadastro de Máquinas'!$A$2:$J$101,3,FALSE),"Não cadastrada"))</f>
        <v/>
      </c>
      <c r="F48" s="5" t="n"/>
      <c r="G48" s="4">
        <f>IF(D48="","",IFERROR(VLOOKUP(D48,'Cadastro de Máquinas'!$A$2:$J$101,6,FALSE),"Não cadastrada"))</f>
        <v/>
      </c>
      <c r="H48" s="6" t="n"/>
      <c r="I48" s="6" t="n"/>
      <c r="J48" s="7">
        <f>IF(OR(H48="",I48=""),"",IFERROR(I48-H48,0))</f>
        <v/>
      </c>
      <c r="K48" s="6" t="n"/>
      <c r="L48" s="31">
        <f>IF(OR(J48="",K48=""),"",IFERROR(J48/K48,0))</f>
        <v/>
      </c>
      <c r="M48" s="7">
        <f>IF(OR(D48="",H48=""),"",IFERROR(H48+VLOOKUP(D48,'Cadastro de Máquinas'!$A$2:$J$101,8,FALSE),""))</f>
        <v/>
      </c>
      <c r="N48" s="7">
        <f>IF(OR(M48="",I48=""),"",M48-I48)</f>
        <v/>
      </c>
      <c r="O48" s="9">
        <f>IF(N48="","",IF(N48&lt;=0,"Vencida",IF(N48&lt;=20,"Próxima","Em dia")))</f>
        <v/>
      </c>
      <c r="P48" s="5" t="n"/>
      <c r="Q48" s="32" t="n"/>
      <c r="R48" s="32" t="n"/>
      <c r="S48" s="5" t="n"/>
    </row>
    <row r="49" ht="22" customHeight="1">
      <c r="A49" s="2" t="n"/>
      <c r="B49" s="30" t="n"/>
      <c r="C49" s="4">
        <f>IF(D49="","",IFERROR(VLOOKUP(D49,'Cadastro de Máquinas'!$A$2:$J$101,2,FALSE),"Não cadastrada"))</f>
        <v/>
      </c>
      <c r="D49" s="2" t="n"/>
      <c r="E49" s="4">
        <f>IF(D49="","",IFERROR(VLOOKUP(D49,'Cadastro de Máquinas'!$A$2:$J$101,3,FALSE),"Não cadastrada"))</f>
        <v/>
      </c>
      <c r="F49" s="5" t="n"/>
      <c r="G49" s="4">
        <f>IF(D49="","",IFERROR(VLOOKUP(D49,'Cadastro de Máquinas'!$A$2:$J$101,6,FALSE),"Não cadastrada"))</f>
        <v/>
      </c>
      <c r="H49" s="6" t="n"/>
      <c r="I49" s="6" t="n"/>
      <c r="J49" s="7">
        <f>IF(OR(H49="",I49=""),"",IFERROR(I49-H49,0))</f>
        <v/>
      </c>
      <c r="K49" s="6" t="n"/>
      <c r="L49" s="31">
        <f>IF(OR(J49="",K49=""),"",IFERROR(J49/K49,0))</f>
        <v/>
      </c>
      <c r="M49" s="7">
        <f>IF(OR(D49="",H49=""),"",IFERROR(H49+VLOOKUP(D49,'Cadastro de Máquinas'!$A$2:$J$101,8,FALSE),""))</f>
        <v/>
      </c>
      <c r="N49" s="7">
        <f>IF(OR(M49="",I49=""),"",M49-I49)</f>
        <v/>
      </c>
      <c r="O49" s="9">
        <f>IF(N49="","",IF(N49&lt;=0,"Vencida",IF(N49&lt;=20,"Próxima","Em dia")))</f>
        <v/>
      </c>
      <c r="P49" s="5" t="n"/>
      <c r="Q49" s="32" t="n"/>
      <c r="R49" s="32" t="n"/>
      <c r="S49" s="5" t="n"/>
    </row>
    <row r="50" ht="22" customHeight="1">
      <c r="A50" s="2" t="n"/>
      <c r="B50" s="30" t="n"/>
      <c r="C50" s="4">
        <f>IF(D50="","",IFERROR(VLOOKUP(D50,'Cadastro de Máquinas'!$A$2:$J$101,2,FALSE),"Não cadastrada"))</f>
        <v/>
      </c>
      <c r="D50" s="2" t="n"/>
      <c r="E50" s="4">
        <f>IF(D50="","",IFERROR(VLOOKUP(D50,'Cadastro de Máquinas'!$A$2:$J$101,3,FALSE),"Não cadastrada"))</f>
        <v/>
      </c>
      <c r="F50" s="5" t="n"/>
      <c r="G50" s="4">
        <f>IF(D50="","",IFERROR(VLOOKUP(D50,'Cadastro de Máquinas'!$A$2:$J$101,6,FALSE),"Não cadastrada"))</f>
        <v/>
      </c>
      <c r="H50" s="6" t="n"/>
      <c r="I50" s="6" t="n"/>
      <c r="J50" s="7">
        <f>IF(OR(H50="",I50=""),"",IFERROR(I50-H50,0))</f>
        <v/>
      </c>
      <c r="K50" s="6" t="n"/>
      <c r="L50" s="31">
        <f>IF(OR(J50="",K50=""),"",IFERROR(J50/K50,0))</f>
        <v/>
      </c>
      <c r="M50" s="7">
        <f>IF(OR(D50="",H50=""),"",IFERROR(H50+VLOOKUP(D50,'Cadastro de Máquinas'!$A$2:$J$101,8,FALSE),""))</f>
        <v/>
      </c>
      <c r="N50" s="7">
        <f>IF(OR(M50="",I50=""),"",M50-I50)</f>
        <v/>
      </c>
      <c r="O50" s="9">
        <f>IF(N50="","",IF(N50&lt;=0,"Vencida",IF(N50&lt;=20,"Próxima","Em dia")))</f>
        <v/>
      </c>
      <c r="P50" s="5" t="n"/>
      <c r="Q50" s="32" t="n"/>
      <c r="R50" s="32" t="n"/>
      <c r="S50" s="5" t="n"/>
    </row>
    <row r="51" ht="22" customHeight="1">
      <c r="A51" s="2" t="n"/>
      <c r="B51" s="30" t="n"/>
      <c r="C51" s="4">
        <f>IF(D51="","",IFERROR(VLOOKUP(D51,'Cadastro de Máquinas'!$A$2:$J$101,2,FALSE),"Não cadastrada"))</f>
        <v/>
      </c>
      <c r="D51" s="2" t="n"/>
      <c r="E51" s="4">
        <f>IF(D51="","",IFERROR(VLOOKUP(D51,'Cadastro de Máquinas'!$A$2:$J$101,3,FALSE),"Não cadastrada"))</f>
        <v/>
      </c>
      <c r="F51" s="5" t="n"/>
      <c r="G51" s="4">
        <f>IF(D51="","",IFERROR(VLOOKUP(D51,'Cadastro de Máquinas'!$A$2:$J$101,6,FALSE),"Não cadastrada"))</f>
        <v/>
      </c>
      <c r="H51" s="6" t="n"/>
      <c r="I51" s="6" t="n"/>
      <c r="J51" s="7">
        <f>IF(OR(H51="",I51=""),"",IFERROR(I51-H51,0))</f>
        <v/>
      </c>
      <c r="K51" s="6" t="n"/>
      <c r="L51" s="31">
        <f>IF(OR(J51="",K51=""),"",IFERROR(J51/K51,0))</f>
        <v/>
      </c>
      <c r="M51" s="7">
        <f>IF(OR(D51="",H51=""),"",IFERROR(H51+VLOOKUP(D51,'Cadastro de Máquinas'!$A$2:$J$101,8,FALSE),""))</f>
        <v/>
      </c>
      <c r="N51" s="7">
        <f>IF(OR(M51="",I51=""),"",M51-I51)</f>
        <v/>
      </c>
      <c r="O51" s="9">
        <f>IF(N51="","",IF(N51&lt;=0,"Vencida",IF(N51&lt;=20,"Próxima","Em dia")))</f>
        <v/>
      </c>
      <c r="P51" s="5" t="n"/>
      <c r="Q51" s="32" t="n"/>
      <c r="R51" s="32" t="n"/>
      <c r="S51" s="5" t="n"/>
    </row>
    <row r="52" ht="22" customHeight="1">
      <c r="A52" s="2" t="n"/>
      <c r="B52" s="30" t="n"/>
      <c r="C52" s="4">
        <f>IF(D52="","",IFERROR(VLOOKUP(D52,'Cadastro de Máquinas'!$A$2:$J$101,2,FALSE),"Não cadastrada"))</f>
        <v/>
      </c>
      <c r="D52" s="2" t="n"/>
      <c r="E52" s="4">
        <f>IF(D52="","",IFERROR(VLOOKUP(D52,'Cadastro de Máquinas'!$A$2:$J$101,3,FALSE),"Não cadastrada"))</f>
        <v/>
      </c>
      <c r="F52" s="5" t="n"/>
      <c r="G52" s="4">
        <f>IF(D52="","",IFERROR(VLOOKUP(D52,'Cadastro de Máquinas'!$A$2:$J$101,6,FALSE),"Não cadastrada"))</f>
        <v/>
      </c>
      <c r="H52" s="6" t="n"/>
      <c r="I52" s="6" t="n"/>
      <c r="J52" s="7">
        <f>IF(OR(H52="",I52=""),"",IFERROR(I52-H52,0))</f>
        <v/>
      </c>
      <c r="K52" s="6" t="n"/>
      <c r="L52" s="31">
        <f>IF(OR(J52="",K52=""),"",IFERROR(J52/K52,0))</f>
        <v/>
      </c>
      <c r="M52" s="7">
        <f>IF(OR(D52="",H52=""),"",IFERROR(H52+VLOOKUP(D52,'Cadastro de Máquinas'!$A$2:$J$101,8,FALSE),""))</f>
        <v/>
      </c>
      <c r="N52" s="7">
        <f>IF(OR(M52="",I52=""),"",M52-I52)</f>
        <v/>
      </c>
      <c r="O52" s="9">
        <f>IF(N52="","",IF(N52&lt;=0,"Vencida",IF(N52&lt;=20,"Próxima","Em dia")))</f>
        <v/>
      </c>
      <c r="P52" s="5" t="n"/>
      <c r="Q52" s="32" t="n"/>
      <c r="R52" s="32" t="n"/>
      <c r="S52" s="5" t="n"/>
    </row>
    <row r="53" ht="22" customHeight="1">
      <c r="A53" s="2" t="n"/>
      <c r="B53" s="30" t="n"/>
      <c r="C53" s="4">
        <f>IF(D53="","",IFERROR(VLOOKUP(D53,'Cadastro de Máquinas'!$A$2:$J$101,2,FALSE),"Não cadastrada"))</f>
        <v/>
      </c>
      <c r="D53" s="2" t="n"/>
      <c r="E53" s="4">
        <f>IF(D53="","",IFERROR(VLOOKUP(D53,'Cadastro de Máquinas'!$A$2:$J$101,3,FALSE),"Não cadastrada"))</f>
        <v/>
      </c>
      <c r="F53" s="5" t="n"/>
      <c r="G53" s="4">
        <f>IF(D53="","",IFERROR(VLOOKUP(D53,'Cadastro de Máquinas'!$A$2:$J$101,6,FALSE),"Não cadastrada"))</f>
        <v/>
      </c>
      <c r="H53" s="6" t="n"/>
      <c r="I53" s="6" t="n"/>
      <c r="J53" s="7">
        <f>IF(OR(H53="",I53=""),"",IFERROR(I53-H53,0))</f>
        <v/>
      </c>
      <c r="K53" s="6" t="n"/>
      <c r="L53" s="31">
        <f>IF(OR(J53="",K53=""),"",IFERROR(J53/K53,0))</f>
        <v/>
      </c>
      <c r="M53" s="7">
        <f>IF(OR(D53="",H53=""),"",IFERROR(H53+VLOOKUP(D53,'Cadastro de Máquinas'!$A$2:$J$101,8,FALSE),""))</f>
        <v/>
      </c>
      <c r="N53" s="7">
        <f>IF(OR(M53="",I53=""),"",M53-I53)</f>
        <v/>
      </c>
      <c r="O53" s="9">
        <f>IF(N53="","",IF(N53&lt;=0,"Vencida",IF(N53&lt;=20,"Próxima","Em dia")))</f>
        <v/>
      </c>
      <c r="P53" s="5" t="n"/>
      <c r="Q53" s="32" t="n"/>
      <c r="R53" s="32" t="n"/>
      <c r="S53" s="5" t="n"/>
    </row>
    <row r="54" ht="22" customHeight="1">
      <c r="A54" s="2" t="n"/>
      <c r="B54" s="30" t="n"/>
      <c r="C54" s="4">
        <f>IF(D54="","",IFERROR(VLOOKUP(D54,'Cadastro de Máquinas'!$A$2:$J$101,2,FALSE),"Não cadastrada"))</f>
        <v/>
      </c>
      <c r="D54" s="2" t="n"/>
      <c r="E54" s="4">
        <f>IF(D54="","",IFERROR(VLOOKUP(D54,'Cadastro de Máquinas'!$A$2:$J$101,3,FALSE),"Não cadastrada"))</f>
        <v/>
      </c>
      <c r="F54" s="5" t="n"/>
      <c r="G54" s="4">
        <f>IF(D54="","",IFERROR(VLOOKUP(D54,'Cadastro de Máquinas'!$A$2:$J$101,6,FALSE),"Não cadastrada"))</f>
        <v/>
      </c>
      <c r="H54" s="6" t="n"/>
      <c r="I54" s="6" t="n"/>
      <c r="J54" s="7">
        <f>IF(OR(H54="",I54=""),"",IFERROR(I54-H54,0))</f>
        <v/>
      </c>
      <c r="K54" s="6" t="n"/>
      <c r="L54" s="31">
        <f>IF(OR(J54="",K54=""),"",IFERROR(J54/K54,0))</f>
        <v/>
      </c>
      <c r="M54" s="7">
        <f>IF(OR(D54="",H54=""),"",IFERROR(H54+VLOOKUP(D54,'Cadastro de Máquinas'!$A$2:$J$101,8,FALSE),""))</f>
        <v/>
      </c>
      <c r="N54" s="7">
        <f>IF(OR(M54="",I54=""),"",M54-I54)</f>
        <v/>
      </c>
      <c r="O54" s="9">
        <f>IF(N54="","",IF(N54&lt;=0,"Vencida",IF(N54&lt;=20,"Próxima","Em dia")))</f>
        <v/>
      </c>
      <c r="P54" s="5" t="n"/>
      <c r="Q54" s="32" t="n"/>
      <c r="R54" s="32" t="n"/>
      <c r="S54" s="5" t="n"/>
    </row>
    <row r="55" ht="22" customHeight="1">
      <c r="A55" s="2" t="n"/>
      <c r="B55" s="30" t="n"/>
      <c r="C55" s="4">
        <f>IF(D55="","",IFERROR(VLOOKUP(D55,'Cadastro de Máquinas'!$A$2:$J$101,2,FALSE),"Não cadastrada"))</f>
        <v/>
      </c>
      <c r="D55" s="2" t="n"/>
      <c r="E55" s="4">
        <f>IF(D55="","",IFERROR(VLOOKUP(D55,'Cadastro de Máquinas'!$A$2:$J$101,3,FALSE),"Não cadastrada"))</f>
        <v/>
      </c>
      <c r="F55" s="5" t="n"/>
      <c r="G55" s="4">
        <f>IF(D55="","",IFERROR(VLOOKUP(D55,'Cadastro de Máquinas'!$A$2:$J$101,6,FALSE),"Não cadastrada"))</f>
        <v/>
      </c>
      <c r="H55" s="6" t="n"/>
      <c r="I55" s="6" t="n"/>
      <c r="J55" s="7">
        <f>IF(OR(H55="",I55=""),"",IFERROR(I55-H55,0))</f>
        <v/>
      </c>
      <c r="K55" s="6" t="n"/>
      <c r="L55" s="31">
        <f>IF(OR(J55="",K55=""),"",IFERROR(J55/K55,0))</f>
        <v/>
      </c>
      <c r="M55" s="7">
        <f>IF(OR(D55="",H55=""),"",IFERROR(H55+VLOOKUP(D55,'Cadastro de Máquinas'!$A$2:$J$101,8,FALSE),""))</f>
        <v/>
      </c>
      <c r="N55" s="7">
        <f>IF(OR(M55="",I55=""),"",M55-I55)</f>
        <v/>
      </c>
      <c r="O55" s="9">
        <f>IF(N55="","",IF(N55&lt;=0,"Vencida",IF(N55&lt;=20,"Próxima","Em dia")))</f>
        <v/>
      </c>
      <c r="P55" s="5" t="n"/>
      <c r="Q55" s="32" t="n"/>
      <c r="R55" s="32" t="n"/>
      <c r="S55" s="5" t="n"/>
    </row>
    <row r="56" ht="22" customHeight="1">
      <c r="A56" s="2" t="n"/>
      <c r="B56" s="30" t="n"/>
      <c r="C56" s="4">
        <f>IF(D56="","",IFERROR(VLOOKUP(D56,'Cadastro de Máquinas'!$A$2:$J$101,2,FALSE),"Não cadastrada"))</f>
        <v/>
      </c>
      <c r="D56" s="2" t="n"/>
      <c r="E56" s="4">
        <f>IF(D56="","",IFERROR(VLOOKUP(D56,'Cadastro de Máquinas'!$A$2:$J$101,3,FALSE),"Não cadastrada"))</f>
        <v/>
      </c>
      <c r="F56" s="5" t="n"/>
      <c r="G56" s="4">
        <f>IF(D56="","",IFERROR(VLOOKUP(D56,'Cadastro de Máquinas'!$A$2:$J$101,6,FALSE),"Não cadastrada"))</f>
        <v/>
      </c>
      <c r="H56" s="6" t="n"/>
      <c r="I56" s="6" t="n"/>
      <c r="J56" s="7">
        <f>IF(OR(H56="",I56=""),"",IFERROR(I56-H56,0))</f>
        <v/>
      </c>
      <c r="K56" s="6" t="n"/>
      <c r="L56" s="31">
        <f>IF(OR(J56="",K56=""),"",IFERROR(J56/K56,0))</f>
        <v/>
      </c>
      <c r="M56" s="7">
        <f>IF(OR(D56="",H56=""),"",IFERROR(H56+VLOOKUP(D56,'Cadastro de Máquinas'!$A$2:$J$101,8,FALSE),""))</f>
        <v/>
      </c>
      <c r="N56" s="7">
        <f>IF(OR(M56="",I56=""),"",M56-I56)</f>
        <v/>
      </c>
      <c r="O56" s="9">
        <f>IF(N56="","",IF(N56&lt;=0,"Vencida",IF(N56&lt;=20,"Próxima","Em dia")))</f>
        <v/>
      </c>
      <c r="P56" s="5" t="n"/>
      <c r="Q56" s="32" t="n"/>
      <c r="R56" s="32" t="n"/>
      <c r="S56" s="5" t="n"/>
    </row>
    <row r="57" ht="22" customHeight="1">
      <c r="A57" s="2" t="n"/>
      <c r="B57" s="30" t="n"/>
      <c r="C57" s="4">
        <f>IF(D57="","",IFERROR(VLOOKUP(D57,'Cadastro de Máquinas'!$A$2:$J$101,2,FALSE),"Não cadastrada"))</f>
        <v/>
      </c>
      <c r="D57" s="2" t="n"/>
      <c r="E57" s="4">
        <f>IF(D57="","",IFERROR(VLOOKUP(D57,'Cadastro de Máquinas'!$A$2:$J$101,3,FALSE),"Não cadastrada"))</f>
        <v/>
      </c>
      <c r="F57" s="5" t="n"/>
      <c r="G57" s="4">
        <f>IF(D57="","",IFERROR(VLOOKUP(D57,'Cadastro de Máquinas'!$A$2:$J$101,6,FALSE),"Não cadastrada"))</f>
        <v/>
      </c>
      <c r="H57" s="6" t="n"/>
      <c r="I57" s="6" t="n"/>
      <c r="J57" s="7">
        <f>IF(OR(H57="",I57=""),"",IFERROR(I57-H57,0))</f>
        <v/>
      </c>
      <c r="K57" s="6" t="n"/>
      <c r="L57" s="31">
        <f>IF(OR(J57="",K57=""),"",IFERROR(J57/K57,0))</f>
        <v/>
      </c>
      <c r="M57" s="7">
        <f>IF(OR(D57="",H57=""),"",IFERROR(H57+VLOOKUP(D57,'Cadastro de Máquinas'!$A$2:$J$101,8,FALSE),""))</f>
        <v/>
      </c>
      <c r="N57" s="7">
        <f>IF(OR(M57="",I57=""),"",M57-I57)</f>
        <v/>
      </c>
      <c r="O57" s="9">
        <f>IF(N57="","",IF(N57&lt;=0,"Vencida",IF(N57&lt;=20,"Próxima","Em dia")))</f>
        <v/>
      </c>
      <c r="P57" s="5" t="n"/>
      <c r="Q57" s="32" t="n"/>
      <c r="R57" s="32" t="n"/>
      <c r="S57" s="5" t="n"/>
    </row>
    <row r="58" ht="22" customHeight="1">
      <c r="A58" s="2" t="n"/>
      <c r="B58" s="30" t="n"/>
      <c r="C58" s="4">
        <f>IF(D58="","",IFERROR(VLOOKUP(D58,'Cadastro de Máquinas'!$A$2:$J$101,2,FALSE),"Não cadastrada"))</f>
        <v/>
      </c>
      <c r="D58" s="2" t="n"/>
      <c r="E58" s="4">
        <f>IF(D58="","",IFERROR(VLOOKUP(D58,'Cadastro de Máquinas'!$A$2:$J$101,3,FALSE),"Não cadastrada"))</f>
        <v/>
      </c>
      <c r="F58" s="5" t="n"/>
      <c r="G58" s="4">
        <f>IF(D58="","",IFERROR(VLOOKUP(D58,'Cadastro de Máquinas'!$A$2:$J$101,6,FALSE),"Não cadastrada"))</f>
        <v/>
      </c>
      <c r="H58" s="6" t="n"/>
      <c r="I58" s="6" t="n"/>
      <c r="J58" s="7">
        <f>IF(OR(H58="",I58=""),"",IFERROR(I58-H58,0))</f>
        <v/>
      </c>
      <c r="K58" s="6" t="n"/>
      <c r="L58" s="31">
        <f>IF(OR(J58="",K58=""),"",IFERROR(J58/K58,0))</f>
        <v/>
      </c>
      <c r="M58" s="7">
        <f>IF(OR(D58="",H58=""),"",IFERROR(H58+VLOOKUP(D58,'Cadastro de Máquinas'!$A$2:$J$101,8,FALSE),""))</f>
        <v/>
      </c>
      <c r="N58" s="7">
        <f>IF(OR(M58="",I58=""),"",M58-I58)</f>
        <v/>
      </c>
      <c r="O58" s="9">
        <f>IF(N58="","",IF(N58&lt;=0,"Vencida",IF(N58&lt;=20,"Próxima","Em dia")))</f>
        <v/>
      </c>
      <c r="P58" s="5" t="n"/>
      <c r="Q58" s="32" t="n"/>
      <c r="R58" s="32" t="n"/>
      <c r="S58" s="5" t="n"/>
    </row>
    <row r="59" ht="22" customHeight="1">
      <c r="A59" s="2" t="n"/>
      <c r="B59" s="30" t="n"/>
      <c r="C59" s="4">
        <f>IF(D59="","",IFERROR(VLOOKUP(D59,'Cadastro de Máquinas'!$A$2:$J$101,2,FALSE),"Não cadastrada"))</f>
        <v/>
      </c>
      <c r="D59" s="2" t="n"/>
      <c r="E59" s="4">
        <f>IF(D59="","",IFERROR(VLOOKUP(D59,'Cadastro de Máquinas'!$A$2:$J$101,3,FALSE),"Não cadastrada"))</f>
        <v/>
      </c>
      <c r="F59" s="5" t="n"/>
      <c r="G59" s="4">
        <f>IF(D59="","",IFERROR(VLOOKUP(D59,'Cadastro de Máquinas'!$A$2:$J$101,6,FALSE),"Não cadastrada"))</f>
        <v/>
      </c>
      <c r="H59" s="6" t="n"/>
      <c r="I59" s="6" t="n"/>
      <c r="J59" s="7">
        <f>IF(OR(H59="",I59=""),"",IFERROR(I59-H59,0))</f>
        <v/>
      </c>
      <c r="K59" s="6" t="n"/>
      <c r="L59" s="31">
        <f>IF(OR(J59="",K59=""),"",IFERROR(J59/K59,0))</f>
        <v/>
      </c>
      <c r="M59" s="7">
        <f>IF(OR(D59="",H59=""),"",IFERROR(H59+VLOOKUP(D59,'Cadastro de Máquinas'!$A$2:$J$101,8,FALSE),""))</f>
        <v/>
      </c>
      <c r="N59" s="7">
        <f>IF(OR(M59="",I59=""),"",M59-I59)</f>
        <v/>
      </c>
      <c r="O59" s="9">
        <f>IF(N59="","",IF(N59&lt;=0,"Vencida",IF(N59&lt;=20,"Próxima","Em dia")))</f>
        <v/>
      </c>
      <c r="P59" s="5" t="n"/>
      <c r="Q59" s="32" t="n"/>
      <c r="R59" s="32" t="n"/>
      <c r="S59" s="5" t="n"/>
    </row>
    <row r="60" ht="22" customHeight="1">
      <c r="A60" s="2" t="n"/>
      <c r="B60" s="30" t="n"/>
      <c r="C60" s="4">
        <f>IF(D60="","",IFERROR(VLOOKUP(D60,'Cadastro de Máquinas'!$A$2:$J$101,2,FALSE),"Não cadastrada"))</f>
        <v/>
      </c>
      <c r="D60" s="2" t="n"/>
      <c r="E60" s="4">
        <f>IF(D60="","",IFERROR(VLOOKUP(D60,'Cadastro de Máquinas'!$A$2:$J$101,3,FALSE),"Não cadastrada"))</f>
        <v/>
      </c>
      <c r="F60" s="5" t="n"/>
      <c r="G60" s="4">
        <f>IF(D60="","",IFERROR(VLOOKUP(D60,'Cadastro de Máquinas'!$A$2:$J$101,6,FALSE),"Não cadastrada"))</f>
        <v/>
      </c>
      <c r="H60" s="6" t="n"/>
      <c r="I60" s="6" t="n"/>
      <c r="J60" s="7">
        <f>IF(OR(H60="",I60=""),"",IFERROR(I60-H60,0))</f>
        <v/>
      </c>
      <c r="K60" s="6" t="n"/>
      <c r="L60" s="31">
        <f>IF(OR(J60="",K60=""),"",IFERROR(J60/K60,0))</f>
        <v/>
      </c>
      <c r="M60" s="7">
        <f>IF(OR(D60="",H60=""),"",IFERROR(H60+VLOOKUP(D60,'Cadastro de Máquinas'!$A$2:$J$101,8,FALSE),""))</f>
        <v/>
      </c>
      <c r="N60" s="7">
        <f>IF(OR(M60="",I60=""),"",M60-I60)</f>
        <v/>
      </c>
      <c r="O60" s="9">
        <f>IF(N60="","",IF(N60&lt;=0,"Vencida",IF(N60&lt;=20,"Próxima","Em dia")))</f>
        <v/>
      </c>
      <c r="P60" s="5" t="n"/>
      <c r="Q60" s="32" t="n"/>
      <c r="R60" s="32" t="n"/>
      <c r="S60" s="5" t="n"/>
    </row>
    <row r="61" ht="22" customHeight="1">
      <c r="A61" s="2" t="n"/>
      <c r="B61" s="30" t="n"/>
      <c r="C61" s="4">
        <f>IF(D61="","",IFERROR(VLOOKUP(D61,'Cadastro de Máquinas'!$A$2:$J$101,2,FALSE),"Não cadastrada"))</f>
        <v/>
      </c>
      <c r="D61" s="2" t="n"/>
      <c r="E61" s="4">
        <f>IF(D61="","",IFERROR(VLOOKUP(D61,'Cadastro de Máquinas'!$A$2:$J$101,3,FALSE),"Não cadastrada"))</f>
        <v/>
      </c>
      <c r="F61" s="5" t="n"/>
      <c r="G61" s="4">
        <f>IF(D61="","",IFERROR(VLOOKUP(D61,'Cadastro de Máquinas'!$A$2:$J$101,6,FALSE),"Não cadastrada"))</f>
        <v/>
      </c>
      <c r="H61" s="6" t="n"/>
      <c r="I61" s="6" t="n"/>
      <c r="J61" s="7">
        <f>IF(OR(H61="",I61=""),"",IFERROR(I61-H61,0))</f>
        <v/>
      </c>
      <c r="K61" s="6" t="n"/>
      <c r="L61" s="31">
        <f>IF(OR(J61="",K61=""),"",IFERROR(J61/K61,0))</f>
        <v/>
      </c>
      <c r="M61" s="7">
        <f>IF(OR(D61="",H61=""),"",IFERROR(H61+VLOOKUP(D61,'Cadastro de Máquinas'!$A$2:$J$101,8,FALSE),""))</f>
        <v/>
      </c>
      <c r="N61" s="7">
        <f>IF(OR(M61="",I61=""),"",M61-I61)</f>
        <v/>
      </c>
      <c r="O61" s="9">
        <f>IF(N61="","",IF(N61&lt;=0,"Vencida",IF(N61&lt;=20,"Próxima","Em dia")))</f>
        <v/>
      </c>
      <c r="P61" s="5" t="n"/>
      <c r="Q61" s="32" t="n"/>
      <c r="R61" s="32" t="n"/>
      <c r="S61" s="5" t="n"/>
    </row>
    <row r="62" ht="22" customHeight="1">
      <c r="A62" s="2" t="n"/>
      <c r="B62" s="30" t="n"/>
      <c r="C62" s="4">
        <f>IF(D62="","",IFERROR(VLOOKUP(D62,'Cadastro de Máquinas'!$A$2:$J$101,2,FALSE),"Não cadastrada"))</f>
        <v/>
      </c>
      <c r="D62" s="2" t="n"/>
      <c r="E62" s="4">
        <f>IF(D62="","",IFERROR(VLOOKUP(D62,'Cadastro de Máquinas'!$A$2:$J$101,3,FALSE),"Não cadastrada"))</f>
        <v/>
      </c>
      <c r="F62" s="5" t="n"/>
      <c r="G62" s="4">
        <f>IF(D62="","",IFERROR(VLOOKUP(D62,'Cadastro de Máquinas'!$A$2:$J$101,6,FALSE),"Não cadastrada"))</f>
        <v/>
      </c>
      <c r="H62" s="6" t="n"/>
      <c r="I62" s="6" t="n"/>
      <c r="J62" s="7">
        <f>IF(OR(H62="",I62=""),"",IFERROR(I62-H62,0))</f>
        <v/>
      </c>
      <c r="K62" s="6" t="n"/>
      <c r="L62" s="31">
        <f>IF(OR(J62="",K62=""),"",IFERROR(J62/K62,0))</f>
        <v/>
      </c>
      <c r="M62" s="7">
        <f>IF(OR(D62="",H62=""),"",IFERROR(H62+VLOOKUP(D62,'Cadastro de Máquinas'!$A$2:$J$101,8,FALSE),""))</f>
        <v/>
      </c>
      <c r="N62" s="7">
        <f>IF(OR(M62="",I62=""),"",M62-I62)</f>
        <v/>
      </c>
      <c r="O62" s="9">
        <f>IF(N62="","",IF(N62&lt;=0,"Vencida",IF(N62&lt;=20,"Próxima","Em dia")))</f>
        <v/>
      </c>
      <c r="P62" s="5" t="n"/>
      <c r="Q62" s="32" t="n"/>
      <c r="R62" s="32" t="n"/>
      <c r="S62" s="5" t="n"/>
    </row>
    <row r="63" ht="22" customHeight="1">
      <c r="A63" s="2" t="n"/>
      <c r="B63" s="30" t="n"/>
      <c r="C63" s="4">
        <f>IF(D63="","",IFERROR(VLOOKUP(D63,'Cadastro de Máquinas'!$A$2:$J$101,2,FALSE),"Não cadastrada"))</f>
        <v/>
      </c>
      <c r="D63" s="2" t="n"/>
      <c r="E63" s="4">
        <f>IF(D63="","",IFERROR(VLOOKUP(D63,'Cadastro de Máquinas'!$A$2:$J$101,3,FALSE),"Não cadastrada"))</f>
        <v/>
      </c>
      <c r="F63" s="5" t="n"/>
      <c r="G63" s="4">
        <f>IF(D63="","",IFERROR(VLOOKUP(D63,'Cadastro de Máquinas'!$A$2:$J$101,6,FALSE),"Não cadastrada"))</f>
        <v/>
      </c>
      <c r="H63" s="6" t="n"/>
      <c r="I63" s="6" t="n"/>
      <c r="J63" s="7">
        <f>IF(OR(H63="",I63=""),"",IFERROR(I63-H63,0))</f>
        <v/>
      </c>
      <c r="K63" s="6" t="n"/>
      <c r="L63" s="31">
        <f>IF(OR(J63="",K63=""),"",IFERROR(J63/K63,0))</f>
        <v/>
      </c>
      <c r="M63" s="7">
        <f>IF(OR(D63="",H63=""),"",IFERROR(H63+VLOOKUP(D63,'Cadastro de Máquinas'!$A$2:$J$101,8,FALSE),""))</f>
        <v/>
      </c>
      <c r="N63" s="7">
        <f>IF(OR(M63="",I63=""),"",M63-I63)</f>
        <v/>
      </c>
      <c r="O63" s="9">
        <f>IF(N63="","",IF(N63&lt;=0,"Vencida",IF(N63&lt;=20,"Próxima","Em dia")))</f>
        <v/>
      </c>
      <c r="P63" s="5" t="n"/>
      <c r="Q63" s="32" t="n"/>
      <c r="R63" s="32" t="n"/>
      <c r="S63" s="5" t="n"/>
    </row>
    <row r="64" ht="22" customHeight="1">
      <c r="A64" s="2" t="n"/>
      <c r="B64" s="30" t="n"/>
      <c r="C64" s="4">
        <f>IF(D64="","",IFERROR(VLOOKUP(D64,'Cadastro de Máquinas'!$A$2:$J$101,2,FALSE),"Não cadastrada"))</f>
        <v/>
      </c>
      <c r="D64" s="2" t="n"/>
      <c r="E64" s="4">
        <f>IF(D64="","",IFERROR(VLOOKUP(D64,'Cadastro de Máquinas'!$A$2:$J$101,3,FALSE),"Não cadastrada"))</f>
        <v/>
      </c>
      <c r="F64" s="5" t="n"/>
      <c r="G64" s="4">
        <f>IF(D64="","",IFERROR(VLOOKUP(D64,'Cadastro de Máquinas'!$A$2:$J$101,6,FALSE),"Não cadastrada"))</f>
        <v/>
      </c>
      <c r="H64" s="6" t="n"/>
      <c r="I64" s="6" t="n"/>
      <c r="J64" s="7">
        <f>IF(OR(H64="",I64=""),"",IFERROR(I64-H64,0))</f>
        <v/>
      </c>
      <c r="K64" s="6" t="n"/>
      <c r="L64" s="31">
        <f>IF(OR(J64="",K64=""),"",IFERROR(J64/K64,0))</f>
        <v/>
      </c>
      <c r="M64" s="7">
        <f>IF(OR(D64="",H64=""),"",IFERROR(H64+VLOOKUP(D64,'Cadastro de Máquinas'!$A$2:$J$101,8,FALSE),""))</f>
        <v/>
      </c>
      <c r="N64" s="7">
        <f>IF(OR(M64="",I64=""),"",M64-I64)</f>
        <v/>
      </c>
      <c r="O64" s="9">
        <f>IF(N64="","",IF(N64&lt;=0,"Vencida",IF(N64&lt;=20,"Próxima","Em dia")))</f>
        <v/>
      </c>
      <c r="P64" s="5" t="n"/>
      <c r="Q64" s="32" t="n"/>
      <c r="R64" s="32" t="n"/>
      <c r="S64" s="5" t="n"/>
    </row>
    <row r="65" ht="22" customHeight="1">
      <c r="A65" s="2" t="n"/>
      <c r="B65" s="30" t="n"/>
      <c r="C65" s="4">
        <f>IF(D65="","",IFERROR(VLOOKUP(D65,'Cadastro de Máquinas'!$A$2:$J$101,2,FALSE),"Não cadastrada"))</f>
        <v/>
      </c>
      <c r="D65" s="2" t="n"/>
      <c r="E65" s="4">
        <f>IF(D65="","",IFERROR(VLOOKUP(D65,'Cadastro de Máquinas'!$A$2:$J$101,3,FALSE),"Não cadastrada"))</f>
        <v/>
      </c>
      <c r="F65" s="5" t="n"/>
      <c r="G65" s="4">
        <f>IF(D65="","",IFERROR(VLOOKUP(D65,'Cadastro de Máquinas'!$A$2:$J$101,6,FALSE),"Não cadastrada"))</f>
        <v/>
      </c>
      <c r="H65" s="6" t="n"/>
      <c r="I65" s="6" t="n"/>
      <c r="J65" s="7">
        <f>IF(OR(H65="",I65=""),"",IFERROR(I65-H65,0))</f>
        <v/>
      </c>
      <c r="K65" s="6" t="n"/>
      <c r="L65" s="31">
        <f>IF(OR(J65="",K65=""),"",IFERROR(J65/K65,0))</f>
        <v/>
      </c>
      <c r="M65" s="7">
        <f>IF(OR(D65="",H65=""),"",IFERROR(H65+VLOOKUP(D65,'Cadastro de Máquinas'!$A$2:$J$101,8,FALSE),""))</f>
        <v/>
      </c>
      <c r="N65" s="7">
        <f>IF(OR(M65="",I65=""),"",M65-I65)</f>
        <v/>
      </c>
      <c r="O65" s="9">
        <f>IF(N65="","",IF(N65&lt;=0,"Vencida",IF(N65&lt;=20,"Próxima","Em dia")))</f>
        <v/>
      </c>
      <c r="P65" s="5" t="n"/>
      <c r="Q65" s="32" t="n"/>
      <c r="R65" s="32" t="n"/>
      <c r="S65" s="5" t="n"/>
    </row>
    <row r="66" ht="22" customHeight="1">
      <c r="A66" s="2" t="n"/>
      <c r="B66" s="30" t="n"/>
      <c r="C66" s="4">
        <f>IF(D66="","",IFERROR(VLOOKUP(D66,'Cadastro de Máquinas'!$A$2:$J$101,2,FALSE),"Não cadastrada"))</f>
        <v/>
      </c>
      <c r="D66" s="2" t="n"/>
      <c r="E66" s="4">
        <f>IF(D66="","",IFERROR(VLOOKUP(D66,'Cadastro de Máquinas'!$A$2:$J$101,3,FALSE),"Não cadastrada"))</f>
        <v/>
      </c>
      <c r="F66" s="5" t="n"/>
      <c r="G66" s="4">
        <f>IF(D66="","",IFERROR(VLOOKUP(D66,'Cadastro de Máquinas'!$A$2:$J$101,6,FALSE),"Não cadastrada"))</f>
        <v/>
      </c>
      <c r="H66" s="6" t="n"/>
      <c r="I66" s="6" t="n"/>
      <c r="J66" s="7">
        <f>IF(OR(H66="",I66=""),"",IFERROR(I66-H66,0))</f>
        <v/>
      </c>
      <c r="K66" s="6" t="n"/>
      <c r="L66" s="31">
        <f>IF(OR(J66="",K66=""),"",IFERROR(J66/K66,0))</f>
        <v/>
      </c>
      <c r="M66" s="7">
        <f>IF(OR(D66="",H66=""),"",IFERROR(H66+VLOOKUP(D66,'Cadastro de Máquinas'!$A$2:$J$101,8,FALSE),""))</f>
        <v/>
      </c>
      <c r="N66" s="7">
        <f>IF(OR(M66="",I66=""),"",M66-I66)</f>
        <v/>
      </c>
      <c r="O66" s="9">
        <f>IF(N66="","",IF(N66&lt;=0,"Vencida",IF(N66&lt;=20,"Próxima","Em dia")))</f>
        <v/>
      </c>
      <c r="P66" s="5" t="n"/>
      <c r="Q66" s="32" t="n"/>
      <c r="R66" s="32" t="n"/>
      <c r="S66" s="5" t="n"/>
    </row>
    <row r="67" ht="22" customHeight="1">
      <c r="A67" s="2" t="n"/>
      <c r="B67" s="30" t="n"/>
      <c r="C67" s="4">
        <f>IF(D67="","",IFERROR(VLOOKUP(D67,'Cadastro de Máquinas'!$A$2:$J$101,2,FALSE),"Não cadastrada"))</f>
        <v/>
      </c>
      <c r="D67" s="2" t="n"/>
      <c r="E67" s="4">
        <f>IF(D67="","",IFERROR(VLOOKUP(D67,'Cadastro de Máquinas'!$A$2:$J$101,3,FALSE),"Não cadastrada"))</f>
        <v/>
      </c>
      <c r="F67" s="5" t="n"/>
      <c r="G67" s="4">
        <f>IF(D67="","",IFERROR(VLOOKUP(D67,'Cadastro de Máquinas'!$A$2:$J$101,6,FALSE),"Não cadastrada"))</f>
        <v/>
      </c>
      <c r="H67" s="6" t="n"/>
      <c r="I67" s="6" t="n"/>
      <c r="J67" s="7">
        <f>IF(OR(H67="",I67=""),"",IFERROR(I67-H67,0))</f>
        <v/>
      </c>
      <c r="K67" s="6" t="n"/>
      <c r="L67" s="31">
        <f>IF(OR(J67="",K67=""),"",IFERROR(J67/K67,0))</f>
        <v/>
      </c>
      <c r="M67" s="7">
        <f>IF(OR(D67="",H67=""),"",IFERROR(H67+VLOOKUP(D67,'Cadastro de Máquinas'!$A$2:$J$101,8,FALSE),""))</f>
        <v/>
      </c>
      <c r="N67" s="7">
        <f>IF(OR(M67="",I67=""),"",M67-I67)</f>
        <v/>
      </c>
      <c r="O67" s="9">
        <f>IF(N67="","",IF(N67&lt;=0,"Vencida",IF(N67&lt;=20,"Próxima","Em dia")))</f>
        <v/>
      </c>
      <c r="P67" s="5" t="n"/>
      <c r="Q67" s="32" t="n"/>
      <c r="R67" s="32" t="n"/>
      <c r="S67" s="5" t="n"/>
    </row>
    <row r="68" ht="22" customHeight="1">
      <c r="A68" s="2" t="n"/>
      <c r="B68" s="30" t="n"/>
      <c r="C68" s="4">
        <f>IF(D68="","",IFERROR(VLOOKUP(D68,'Cadastro de Máquinas'!$A$2:$J$101,2,FALSE),"Não cadastrada"))</f>
        <v/>
      </c>
      <c r="D68" s="2" t="n"/>
      <c r="E68" s="4">
        <f>IF(D68="","",IFERROR(VLOOKUP(D68,'Cadastro de Máquinas'!$A$2:$J$101,3,FALSE),"Não cadastrada"))</f>
        <v/>
      </c>
      <c r="F68" s="5" t="n"/>
      <c r="G68" s="4">
        <f>IF(D68="","",IFERROR(VLOOKUP(D68,'Cadastro de Máquinas'!$A$2:$J$101,6,FALSE),"Não cadastrada"))</f>
        <v/>
      </c>
      <c r="H68" s="6" t="n"/>
      <c r="I68" s="6" t="n"/>
      <c r="J68" s="7">
        <f>IF(OR(H68="",I68=""),"",IFERROR(I68-H68,0))</f>
        <v/>
      </c>
      <c r="K68" s="6" t="n"/>
      <c r="L68" s="31">
        <f>IF(OR(J68="",K68=""),"",IFERROR(J68/K68,0))</f>
        <v/>
      </c>
      <c r="M68" s="7">
        <f>IF(OR(D68="",H68=""),"",IFERROR(H68+VLOOKUP(D68,'Cadastro de Máquinas'!$A$2:$J$101,8,FALSE),""))</f>
        <v/>
      </c>
      <c r="N68" s="7">
        <f>IF(OR(M68="",I68=""),"",M68-I68)</f>
        <v/>
      </c>
      <c r="O68" s="9">
        <f>IF(N68="","",IF(N68&lt;=0,"Vencida",IF(N68&lt;=20,"Próxima","Em dia")))</f>
        <v/>
      </c>
      <c r="P68" s="5" t="n"/>
      <c r="Q68" s="32" t="n"/>
      <c r="R68" s="32" t="n"/>
      <c r="S68" s="5" t="n"/>
    </row>
    <row r="69" ht="22" customHeight="1">
      <c r="A69" s="2" t="n"/>
      <c r="B69" s="30" t="n"/>
      <c r="C69" s="4">
        <f>IF(D69="","",IFERROR(VLOOKUP(D69,'Cadastro de Máquinas'!$A$2:$J$101,2,FALSE),"Não cadastrada"))</f>
        <v/>
      </c>
      <c r="D69" s="2" t="n"/>
      <c r="E69" s="4">
        <f>IF(D69="","",IFERROR(VLOOKUP(D69,'Cadastro de Máquinas'!$A$2:$J$101,3,FALSE),"Não cadastrada"))</f>
        <v/>
      </c>
      <c r="F69" s="5" t="n"/>
      <c r="G69" s="4">
        <f>IF(D69="","",IFERROR(VLOOKUP(D69,'Cadastro de Máquinas'!$A$2:$J$101,6,FALSE),"Não cadastrada"))</f>
        <v/>
      </c>
      <c r="H69" s="6" t="n"/>
      <c r="I69" s="6" t="n"/>
      <c r="J69" s="7">
        <f>IF(OR(H69="",I69=""),"",IFERROR(I69-H69,0))</f>
        <v/>
      </c>
      <c r="K69" s="6" t="n"/>
      <c r="L69" s="31">
        <f>IF(OR(J69="",K69=""),"",IFERROR(J69/K69,0))</f>
        <v/>
      </c>
      <c r="M69" s="7">
        <f>IF(OR(D69="",H69=""),"",IFERROR(H69+VLOOKUP(D69,'Cadastro de Máquinas'!$A$2:$J$101,8,FALSE),""))</f>
        <v/>
      </c>
      <c r="N69" s="7">
        <f>IF(OR(M69="",I69=""),"",M69-I69)</f>
        <v/>
      </c>
      <c r="O69" s="9">
        <f>IF(N69="","",IF(N69&lt;=0,"Vencida",IF(N69&lt;=20,"Próxima","Em dia")))</f>
        <v/>
      </c>
      <c r="P69" s="5" t="n"/>
      <c r="Q69" s="32" t="n"/>
      <c r="R69" s="32" t="n"/>
      <c r="S69" s="5" t="n"/>
    </row>
    <row r="70" ht="22" customHeight="1">
      <c r="A70" s="2" t="n"/>
      <c r="B70" s="30" t="n"/>
      <c r="C70" s="4">
        <f>IF(D70="","",IFERROR(VLOOKUP(D70,'Cadastro de Máquinas'!$A$2:$J$101,2,FALSE),"Não cadastrada"))</f>
        <v/>
      </c>
      <c r="D70" s="2" t="n"/>
      <c r="E70" s="4">
        <f>IF(D70="","",IFERROR(VLOOKUP(D70,'Cadastro de Máquinas'!$A$2:$J$101,3,FALSE),"Não cadastrada"))</f>
        <v/>
      </c>
      <c r="F70" s="5" t="n"/>
      <c r="G70" s="4">
        <f>IF(D70="","",IFERROR(VLOOKUP(D70,'Cadastro de Máquinas'!$A$2:$J$101,6,FALSE),"Não cadastrada"))</f>
        <v/>
      </c>
      <c r="H70" s="6" t="n"/>
      <c r="I70" s="6" t="n"/>
      <c r="J70" s="7">
        <f>IF(OR(H70="",I70=""),"",IFERROR(I70-H70,0))</f>
        <v/>
      </c>
      <c r="K70" s="6" t="n"/>
      <c r="L70" s="31">
        <f>IF(OR(J70="",K70=""),"",IFERROR(J70/K70,0))</f>
        <v/>
      </c>
      <c r="M70" s="7">
        <f>IF(OR(D70="",H70=""),"",IFERROR(H70+VLOOKUP(D70,'Cadastro de Máquinas'!$A$2:$J$101,8,FALSE),""))</f>
        <v/>
      </c>
      <c r="N70" s="7">
        <f>IF(OR(M70="",I70=""),"",M70-I70)</f>
        <v/>
      </c>
      <c r="O70" s="9">
        <f>IF(N70="","",IF(N70&lt;=0,"Vencida",IF(N70&lt;=20,"Próxima","Em dia")))</f>
        <v/>
      </c>
      <c r="P70" s="5" t="n"/>
      <c r="Q70" s="32" t="n"/>
      <c r="R70" s="32" t="n"/>
      <c r="S70" s="5" t="n"/>
    </row>
    <row r="71" ht="22" customHeight="1">
      <c r="A71" s="2" t="n"/>
      <c r="B71" s="30" t="n"/>
      <c r="C71" s="4">
        <f>IF(D71="","",IFERROR(VLOOKUP(D71,'Cadastro de Máquinas'!$A$2:$J$101,2,FALSE),"Não cadastrada"))</f>
        <v/>
      </c>
      <c r="D71" s="2" t="n"/>
      <c r="E71" s="4">
        <f>IF(D71="","",IFERROR(VLOOKUP(D71,'Cadastro de Máquinas'!$A$2:$J$101,3,FALSE),"Não cadastrada"))</f>
        <v/>
      </c>
      <c r="F71" s="5" t="n"/>
      <c r="G71" s="4">
        <f>IF(D71="","",IFERROR(VLOOKUP(D71,'Cadastro de Máquinas'!$A$2:$J$101,6,FALSE),"Não cadastrada"))</f>
        <v/>
      </c>
      <c r="H71" s="6" t="n"/>
      <c r="I71" s="6" t="n"/>
      <c r="J71" s="7">
        <f>IF(OR(H71="",I71=""),"",IFERROR(I71-H71,0))</f>
        <v/>
      </c>
      <c r="K71" s="6" t="n"/>
      <c r="L71" s="31">
        <f>IF(OR(J71="",K71=""),"",IFERROR(J71/K71,0))</f>
        <v/>
      </c>
      <c r="M71" s="7">
        <f>IF(OR(D71="",H71=""),"",IFERROR(H71+VLOOKUP(D71,'Cadastro de Máquinas'!$A$2:$J$101,8,FALSE),""))</f>
        <v/>
      </c>
      <c r="N71" s="7">
        <f>IF(OR(M71="",I71=""),"",M71-I71)</f>
        <v/>
      </c>
      <c r="O71" s="9">
        <f>IF(N71="","",IF(N71&lt;=0,"Vencida",IF(N71&lt;=20,"Próxima","Em dia")))</f>
        <v/>
      </c>
      <c r="P71" s="5" t="n"/>
      <c r="Q71" s="32" t="n"/>
      <c r="R71" s="32" t="n"/>
      <c r="S71" s="5" t="n"/>
    </row>
    <row r="72" ht="22" customHeight="1">
      <c r="A72" s="2" t="n"/>
      <c r="B72" s="30" t="n"/>
      <c r="C72" s="4">
        <f>IF(D72="","",IFERROR(VLOOKUP(D72,'Cadastro de Máquinas'!$A$2:$J$101,2,FALSE),"Não cadastrada"))</f>
        <v/>
      </c>
      <c r="D72" s="2" t="n"/>
      <c r="E72" s="4">
        <f>IF(D72="","",IFERROR(VLOOKUP(D72,'Cadastro de Máquinas'!$A$2:$J$101,3,FALSE),"Não cadastrada"))</f>
        <v/>
      </c>
      <c r="F72" s="5" t="n"/>
      <c r="G72" s="4">
        <f>IF(D72="","",IFERROR(VLOOKUP(D72,'Cadastro de Máquinas'!$A$2:$J$101,6,FALSE),"Não cadastrada"))</f>
        <v/>
      </c>
      <c r="H72" s="6" t="n"/>
      <c r="I72" s="6" t="n"/>
      <c r="J72" s="7">
        <f>IF(OR(H72="",I72=""),"",IFERROR(I72-H72,0))</f>
        <v/>
      </c>
      <c r="K72" s="6" t="n"/>
      <c r="L72" s="31">
        <f>IF(OR(J72="",K72=""),"",IFERROR(J72/K72,0))</f>
        <v/>
      </c>
      <c r="M72" s="7">
        <f>IF(OR(D72="",H72=""),"",IFERROR(H72+VLOOKUP(D72,'Cadastro de Máquinas'!$A$2:$J$101,8,FALSE),""))</f>
        <v/>
      </c>
      <c r="N72" s="7">
        <f>IF(OR(M72="",I72=""),"",M72-I72)</f>
        <v/>
      </c>
      <c r="O72" s="9">
        <f>IF(N72="","",IF(N72&lt;=0,"Vencida",IF(N72&lt;=20,"Próxima","Em dia")))</f>
        <v/>
      </c>
      <c r="P72" s="5" t="n"/>
      <c r="Q72" s="32" t="n"/>
      <c r="R72" s="32" t="n"/>
      <c r="S72" s="5" t="n"/>
    </row>
    <row r="73" ht="22" customHeight="1">
      <c r="A73" s="2" t="n"/>
      <c r="B73" s="30" t="n"/>
      <c r="C73" s="4">
        <f>IF(D73="","",IFERROR(VLOOKUP(D73,'Cadastro de Máquinas'!$A$2:$J$101,2,FALSE),"Não cadastrada"))</f>
        <v/>
      </c>
      <c r="D73" s="2" t="n"/>
      <c r="E73" s="4">
        <f>IF(D73="","",IFERROR(VLOOKUP(D73,'Cadastro de Máquinas'!$A$2:$J$101,3,FALSE),"Não cadastrada"))</f>
        <v/>
      </c>
      <c r="F73" s="5" t="n"/>
      <c r="G73" s="4">
        <f>IF(D73="","",IFERROR(VLOOKUP(D73,'Cadastro de Máquinas'!$A$2:$J$101,6,FALSE),"Não cadastrada"))</f>
        <v/>
      </c>
      <c r="H73" s="6" t="n"/>
      <c r="I73" s="6" t="n"/>
      <c r="J73" s="7">
        <f>IF(OR(H73="",I73=""),"",IFERROR(I73-H73,0))</f>
        <v/>
      </c>
      <c r="K73" s="6" t="n"/>
      <c r="L73" s="31">
        <f>IF(OR(J73="",K73=""),"",IFERROR(J73/K73,0))</f>
        <v/>
      </c>
      <c r="M73" s="7">
        <f>IF(OR(D73="",H73=""),"",IFERROR(H73+VLOOKUP(D73,'Cadastro de Máquinas'!$A$2:$J$101,8,FALSE),""))</f>
        <v/>
      </c>
      <c r="N73" s="7">
        <f>IF(OR(M73="",I73=""),"",M73-I73)</f>
        <v/>
      </c>
      <c r="O73" s="9">
        <f>IF(N73="","",IF(N73&lt;=0,"Vencida",IF(N73&lt;=20,"Próxima","Em dia")))</f>
        <v/>
      </c>
      <c r="P73" s="5" t="n"/>
      <c r="Q73" s="32" t="n"/>
      <c r="R73" s="32" t="n"/>
      <c r="S73" s="5" t="n"/>
    </row>
    <row r="74" ht="22" customHeight="1">
      <c r="A74" s="2" t="n"/>
      <c r="B74" s="30" t="n"/>
      <c r="C74" s="4">
        <f>IF(D74="","",IFERROR(VLOOKUP(D74,'Cadastro de Máquinas'!$A$2:$J$101,2,FALSE),"Não cadastrada"))</f>
        <v/>
      </c>
      <c r="D74" s="2" t="n"/>
      <c r="E74" s="4">
        <f>IF(D74="","",IFERROR(VLOOKUP(D74,'Cadastro de Máquinas'!$A$2:$J$101,3,FALSE),"Não cadastrada"))</f>
        <v/>
      </c>
      <c r="F74" s="5" t="n"/>
      <c r="G74" s="4">
        <f>IF(D74="","",IFERROR(VLOOKUP(D74,'Cadastro de Máquinas'!$A$2:$J$101,6,FALSE),"Não cadastrada"))</f>
        <v/>
      </c>
      <c r="H74" s="6" t="n"/>
      <c r="I74" s="6" t="n"/>
      <c r="J74" s="7">
        <f>IF(OR(H74="",I74=""),"",IFERROR(I74-H74,0))</f>
        <v/>
      </c>
      <c r="K74" s="6" t="n"/>
      <c r="L74" s="31">
        <f>IF(OR(J74="",K74=""),"",IFERROR(J74/K74,0))</f>
        <v/>
      </c>
      <c r="M74" s="7">
        <f>IF(OR(D74="",H74=""),"",IFERROR(H74+VLOOKUP(D74,'Cadastro de Máquinas'!$A$2:$J$101,8,FALSE),""))</f>
        <v/>
      </c>
      <c r="N74" s="7">
        <f>IF(OR(M74="",I74=""),"",M74-I74)</f>
        <v/>
      </c>
      <c r="O74" s="9">
        <f>IF(N74="","",IF(N74&lt;=0,"Vencida",IF(N74&lt;=20,"Próxima","Em dia")))</f>
        <v/>
      </c>
      <c r="P74" s="5" t="n"/>
      <c r="Q74" s="32" t="n"/>
      <c r="R74" s="32" t="n"/>
      <c r="S74" s="5" t="n"/>
    </row>
    <row r="75" ht="22" customHeight="1">
      <c r="A75" s="2" t="n"/>
      <c r="B75" s="30" t="n"/>
      <c r="C75" s="4">
        <f>IF(D75="","",IFERROR(VLOOKUP(D75,'Cadastro de Máquinas'!$A$2:$J$101,2,FALSE),"Não cadastrada"))</f>
        <v/>
      </c>
      <c r="D75" s="2" t="n"/>
      <c r="E75" s="4">
        <f>IF(D75="","",IFERROR(VLOOKUP(D75,'Cadastro de Máquinas'!$A$2:$J$101,3,FALSE),"Não cadastrada"))</f>
        <v/>
      </c>
      <c r="F75" s="5" t="n"/>
      <c r="G75" s="4">
        <f>IF(D75="","",IFERROR(VLOOKUP(D75,'Cadastro de Máquinas'!$A$2:$J$101,6,FALSE),"Não cadastrada"))</f>
        <v/>
      </c>
      <c r="H75" s="6" t="n"/>
      <c r="I75" s="6" t="n"/>
      <c r="J75" s="7">
        <f>IF(OR(H75="",I75=""),"",IFERROR(I75-H75,0))</f>
        <v/>
      </c>
      <c r="K75" s="6" t="n"/>
      <c r="L75" s="31">
        <f>IF(OR(J75="",K75=""),"",IFERROR(J75/K75,0))</f>
        <v/>
      </c>
      <c r="M75" s="7">
        <f>IF(OR(D75="",H75=""),"",IFERROR(H75+VLOOKUP(D75,'Cadastro de Máquinas'!$A$2:$J$101,8,FALSE),""))</f>
        <v/>
      </c>
      <c r="N75" s="7">
        <f>IF(OR(M75="",I75=""),"",M75-I75)</f>
        <v/>
      </c>
      <c r="O75" s="9">
        <f>IF(N75="","",IF(N75&lt;=0,"Vencida",IF(N75&lt;=20,"Próxima","Em dia")))</f>
        <v/>
      </c>
      <c r="P75" s="5" t="n"/>
      <c r="Q75" s="32" t="n"/>
      <c r="R75" s="32" t="n"/>
      <c r="S75" s="5" t="n"/>
    </row>
    <row r="76" ht="22" customHeight="1">
      <c r="A76" s="2" t="n"/>
      <c r="B76" s="30" t="n"/>
      <c r="C76" s="4">
        <f>IF(D76="","",IFERROR(VLOOKUP(D76,'Cadastro de Máquinas'!$A$2:$J$101,2,FALSE),"Não cadastrada"))</f>
        <v/>
      </c>
      <c r="D76" s="2" t="n"/>
      <c r="E76" s="4">
        <f>IF(D76="","",IFERROR(VLOOKUP(D76,'Cadastro de Máquinas'!$A$2:$J$101,3,FALSE),"Não cadastrada"))</f>
        <v/>
      </c>
      <c r="F76" s="5" t="n"/>
      <c r="G76" s="4">
        <f>IF(D76="","",IFERROR(VLOOKUP(D76,'Cadastro de Máquinas'!$A$2:$J$101,6,FALSE),"Não cadastrada"))</f>
        <v/>
      </c>
      <c r="H76" s="6" t="n"/>
      <c r="I76" s="6" t="n"/>
      <c r="J76" s="7">
        <f>IF(OR(H76="",I76=""),"",IFERROR(I76-H76,0))</f>
        <v/>
      </c>
      <c r="K76" s="6" t="n"/>
      <c r="L76" s="31">
        <f>IF(OR(J76="",K76=""),"",IFERROR(J76/K76,0))</f>
        <v/>
      </c>
      <c r="M76" s="7">
        <f>IF(OR(D76="",H76=""),"",IFERROR(H76+VLOOKUP(D76,'Cadastro de Máquinas'!$A$2:$J$101,8,FALSE),""))</f>
        <v/>
      </c>
      <c r="N76" s="7">
        <f>IF(OR(M76="",I76=""),"",M76-I76)</f>
        <v/>
      </c>
      <c r="O76" s="9">
        <f>IF(N76="","",IF(N76&lt;=0,"Vencida",IF(N76&lt;=20,"Próxima","Em dia")))</f>
        <v/>
      </c>
      <c r="P76" s="5" t="n"/>
      <c r="Q76" s="32" t="n"/>
      <c r="R76" s="32" t="n"/>
      <c r="S76" s="5" t="n"/>
    </row>
    <row r="77" ht="22" customHeight="1">
      <c r="A77" s="2" t="n"/>
      <c r="B77" s="30" t="n"/>
      <c r="C77" s="4">
        <f>IF(D77="","",IFERROR(VLOOKUP(D77,'Cadastro de Máquinas'!$A$2:$J$101,2,FALSE),"Não cadastrada"))</f>
        <v/>
      </c>
      <c r="D77" s="2" t="n"/>
      <c r="E77" s="4">
        <f>IF(D77="","",IFERROR(VLOOKUP(D77,'Cadastro de Máquinas'!$A$2:$J$101,3,FALSE),"Não cadastrada"))</f>
        <v/>
      </c>
      <c r="F77" s="5" t="n"/>
      <c r="G77" s="4">
        <f>IF(D77="","",IFERROR(VLOOKUP(D77,'Cadastro de Máquinas'!$A$2:$J$101,6,FALSE),"Não cadastrada"))</f>
        <v/>
      </c>
      <c r="H77" s="6" t="n"/>
      <c r="I77" s="6" t="n"/>
      <c r="J77" s="7">
        <f>IF(OR(H77="",I77=""),"",IFERROR(I77-H77,0))</f>
        <v/>
      </c>
      <c r="K77" s="6" t="n"/>
      <c r="L77" s="31">
        <f>IF(OR(J77="",K77=""),"",IFERROR(J77/K77,0))</f>
        <v/>
      </c>
      <c r="M77" s="7">
        <f>IF(OR(D77="",H77=""),"",IFERROR(H77+VLOOKUP(D77,'Cadastro de Máquinas'!$A$2:$J$101,8,FALSE),""))</f>
        <v/>
      </c>
      <c r="N77" s="7">
        <f>IF(OR(M77="",I77=""),"",M77-I77)</f>
        <v/>
      </c>
      <c r="O77" s="9">
        <f>IF(N77="","",IF(N77&lt;=0,"Vencida",IF(N77&lt;=20,"Próxima","Em dia")))</f>
        <v/>
      </c>
      <c r="P77" s="5" t="n"/>
      <c r="Q77" s="32" t="n"/>
      <c r="R77" s="32" t="n"/>
      <c r="S77" s="5" t="n"/>
    </row>
    <row r="78" ht="22" customHeight="1">
      <c r="A78" s="2" t="n"/>
      <c r="B78" s="30" t="n"/>
      <c r="C78" s="4">
        <f>IF(D78="","",IFERROR(VLOOKUP(D78,'Cadastro de Máquinas'!$A$2:$J$101,2,FALSE),"Não cadastrada"))</f>
        <v/>
      </c>
      <c r="D78" s="2" t="n"/>
      <c r="E78" s="4">
        <f>IF(D78="","",IFERROR(VLOOKUP(D78,'Cadastro de Máquinas'!$A$2:$J$101,3,FALSE),"Não cadastrada"))</f>
        <v/>
      </c>
      <c r="F78" s="5" t="n"/>
      <c r="G78" s="4">
        <f>IF(D78="","",IFERROR(VLOOKUP(D78,'Cadastro de Máquinas'!$A$2:$J$101,6,FALSE),"Não cadastrada"))</f>
        <v/>
      </c>
      <c r="H78" s="6" t="n"/>
      <c r="I78" s="6" t="n"/>
      <c r="J78" s="7">
        <f>IF(OR(H78="",I78=""),"",IFERROR(I78-H78,0))</f>
        <v/>
      </c>
      <c r="K78" s="6" t="n"/>
      <c r="L78" s="31">
        <f>IF(OR(J78="",K78=""),"",IFERROR(J78/K78,0))</f>
        <v/>
      </c>
      <c r="M78" s="7">
        <f>IF(OR(D78="",H78=""),"",IFERROR(H78+VLOOKUP(D78,'Cadastro de Máquinas'!$A$2:$J$101,8,FALSE),""))</f>
        <v/>
      </c>
      <c r="N78" s="7">
        <f>IF(OR(M78="",I78=""),"",M78-I78)</f>
        <v/>
      </c>
      <c r="O78" s="9">
        <f>IF(N78="","",IF(N78&lt;=0,"Vencida",IF(N78&lt;=20,"Próxima","Em dia")))</f>
        <v/>
      </c>
      <c r="P78" s="5" t="n"/>
      <c r="Q78" s="32" t="n"/>
      <c r="R78" s="32" t="n"/>
      <c r="S78" s="5" t="n"/>
    </row>
    <row r="79" ht="22" customHeight="1">
      <c r="A79" s="2" t="n"/>
      <c r="B79" s="30" t="n"/>
      <c r="C79" s="4">
        <f>IF(D79="","",IFERROR(VLOOKUP(D79,'Cadastro de Máquinas'!$A$2:$J$101,2,FALSE),"Não cadastrada"))</f>
        <v/>
      </c>
      <c r="D79" s="2" t="n"/>
      <c r="E79" s="4">
        <f>IF(D79="","",IFERROR(VLOOKUP(D79,'Cadastro de Máquinas'!$A$2:$J$101,3,FALSE),"Não cadastrada"))</f>
        <v/>
      </c>
      <c r="F79" s="5" t="n"/>
      <c r="G79" s="4">
        <f>IF(D79="","",IFERROR(VLOOKUP(D79,'Cadastro de Máquinas'!$A$2:$J$101,6,FALSE),"Não cadastrada"))</f>
        <v/>
      </c>
      <c r="H79" s="6" t="n"/>
      <c r="I79" s="6" t="n"/>
      <c r="J79" s="7">
        <f>IF(OR(H79="",I79=""),"",IFERROR(I79-H79,0))</f>
        <v/>
      </c>
      <c r="K79" s="6" t="n"/>
      <c r="L79" s="31">
        <f>IF(OR(J79="",K79=""),"",IFERROR(J79/K79,0))</f>
        <v/>
      </c>
      <c r="M79" s="7">
        <f>IF(OR(D79="",H79=""),"",IFERROR(H79+VLOOKUP(D79,'Cadastro de Máquinas'!$A$2:$J$101,8,FALSE),""))</f>
        <v/>
      </c>
      <c r="N79" s="7">
        <f>IF(OR(M79="",I79=""),"",M79-I79)</f>
        <v/>
      </c>
      <c r="O79" s="9">
        <f>IF(N79="","",IF(N79&lt;=0,"Vencida",IF(N79&lt;=20,"Próxima","Em dia")))</f>
        <v/>
      </c>
      <c r="P79" s="5" t="n"/>
      <c r="Q79" s="32" t="n"/>
      <c r="R79" s="32" t="n"/>
      <c r="S79" s="5" t="n"/>
    </row>
    <row r="80" ht="22" customHeight="1">
      <c r="A80" s="2" t="n"/>
      <c r="B80" s="30" t="n"/>
      <c r="C80" s="4">
        <f>IF(D80="","",IFERROR(VLOOKUP(D80,'Cadastro de Máquinas'!$A$2:$J$101,2,FALSE),"Não cadastrada"))</f>
        <v/>
      </c>
      <c r="D80" s="2" t="n"/>
      <c r="E80" s="4">
        <f>IF(D80="","",IFERROR(VLOOKUP(D80,'Cadastro de Máquinas'!$A$2:$J$101,3,FALSE),"Não cadastrada"))</f>
        <v/>
      </c>
      <c r="F80" s="5" t="n"/>
      <c r="G80" s="4">
        <f>IF(D80="","",IFERROR(VLOOKUP(D80,'Cadastro de Máquinas'!$A$2:$J$101,6,FALSE),"Não cadastrada"))</f>
        <v/>
      </c>
      <c r="H80" s="6" t="n"/>
      <c r="I80" s="6" t="n"/>
      <c r="J80" s="7">
        <f>IF(OR(H80="",I80=""),"",IFERROR(I80-H80,0))</f>
        <v/>
      </c>
      <c r="K80" s="6" t="n"/>
      <c r="L80" s="31">
        <f>IF(OR(J80="",K80=""),"",IFERROR(J80/K80,0))</f>
        <v/>
      </c>
      <c r="M80" s="7">
        <f>IF(OR(D80="",H80=""),"",IFERROR(H80+VLOOKUP(D80,'Cadastro de Máquinas'!$A$2:$J$101,8,FALSE),""))</f>
        <v/>
      </c>
      <c r="N80" s="7">
        <f>IF(OR(M80="",I80=""),"",M80-I80)</f>
        <v/>
      </c>
      <c r="O80" s="9">
        <f>IF(N80="","",IF(N80&lt;=0,"Vencida",IF(N80&lt;=20,"Próxima","Em dia")))</f>
        <v/>
      </c>
      <c r="P80" s="5" t="n"/>
      <c r="Q80" s="32" t="n"/>
      <c r="R80" s="32" t="n"/>
      <c r="S80" s="5" t="n"/>
    </row>
    <row r="81" ht="22" customHeight="1">
      <c r="A81" s="2" t="n"/>
      <c r="B81" s="30" t="n"/>
      <c r="C81" s="4">
        <f>IF(D81="","",IFERROR(VLOOKUP(D81,'Cadastro de Máquinas'!$A$2:$J$101,2,FALSE),"Não cadastrada"))</f>
        <v/>
      </c>
      <c r="D81" s="2" t="n"/>
      <c r="E81" s="4">
        <f>IF(D81="","",IFERROR(VLOOKUP(D81,'Cadastro de Máquinas'!$A$2:$J$101,3,FALSE),"Não cadastrada"))</f>
        <v/>
      </c>
      <c r="F81" s="5" t="n"/>
      <c r="G81" s="4">
        <f>IF(D81="","",IFERROR(VLOOKUP(D81,'Cadastro de Máquinas'!$A$2:$J$101,6,FALSE),"Não cadastrada"))</f>
        <v/>
      </c>
      <c r="H81" s="6" t="n"/>
      <c r="I81" s="6" t="n"/>
      <c r="J81" s="7">
        <f>IF(OR(H81="",I81=""),"",IFERROR(I81-H81,0))</f>
        <v/>
      </c>
      <c r="K81" s="6" t="n"/>
      <c r="L81" s="31">
        <f>IF(OR(J81="",K81=""),"",IFERROR(J81/K81,0))</f>
        <v/>
      </c>
      <c r="M81" s="7">
        <f>IF(OR(D81="",H81=""),"",IFERROR(H81+VLOOKUP(D81,'Cadastro de Máquinas'!$A$2:$J$101,8,FALSE),""))</f>
        <v/>
      </c>
      <c r="N81" s="7">
        <f>IF(OR(M81="",I81=""),"",M81-I81)</f>
        <v/>
      </c>
      <c r="O81" s="9">
        <f>IF(N81="","",IF(N81&lt;=0,"Vencida",IF(N81&lt;=20,"Próxima","Em dia")))</f>
        <v/>
      </c>
      <c r="P81" s="5" t="n"/>
      <c r="Q81" s="32" t="n"/>
      <c r="R81" s="32" t="n"/>
      <c r="S81" s="5" t="n"/>
    </row>
    <row r="82" ht="22" customHeight="1">
      <c r="A82" s="2" t="n"/>
      <c r="B82" s="30" t="n"/>
      <c r="C82" s="4">
        <f>IF(D82="","",IFERROR(VLOOKUP(D82,'Cadastro de Máquinas'!$A$2:$J$101,2,FALSE),"Não cadastrada"))</f>
        <v/>
      </c>
      <c r="D82" s="2" t="n"/>
      <c r="E82" s="4">
        <f>IF(D82="","",IFERROR(VLOOKUP(D82,'Cadastro de Máquinas'!$A$2:$J$101,3,FALSE),"Não cadastrada"))</f>
        <v/>
      </c>
      <c r="F82" s="5" t="n"/>
      <c r="G82" s="4">
        <f>IF(D82="","",IFERROR(VLOOKUP(D82,'Cadastro de Máquinas'!$A$2:$J$101,6,FALSE),"Não cadastrada"))</f>
        <v/>
      </c>
      <c r="H82" s="6" t="n"/>
      <c r="I82" s="6" t="n"/>
      <c r="J82" s="7">
        <f>IF(OR(H82="",I82=""),"",IFERROR(I82-H82,0))</f>
        <v/>
      </c>
      <c r="K82" s="6" t="n"/>
      <c r="L82" s="31">
        <f>IF(OR(J82="",K82=""),"",IFERROR(J82/K82,0))</f>
        <v/>
      </c>
      <c r="M82" s="7">
        <f>IF(OR(D82="",H82=""),"",IFERROR(H82+VLOOKUP(D82,'Cadastro de Máquinas'!$A$2:$J$101,8,FALSE),""))</f>
        <v/>
      </c>
      <c r="N82" s="7">
        <f>IF(OR(M82="",I82=""),"",M82-I82)</f>
        <v/>
      </c>
      <c r="O82" s="9">
        <f>IF(N82="","",IF(N82&lt;=0,"Vencida",IF(N82&lt;=20,"Próxima","Em dia")))</f>
        <v/>
      </c>
      <c r="P82" s="5" t="n"/>
      <c r="Q82" s="32" t="n"/>
      <c r="R82" s="32" t="n"/>
      <c r="S82" s="5" t="n"/>
    </row>
    <row r="83" ht="22" customHeight="1">
      <c r="A83" s="2" t="n"/>
      <c r="B83" s="30" t="n"/>
      <c r="C83" s="4">
        <f>IF(D83="","",IFERROR(VLOOKUP(D83,'Cadastro de Máquinas'!$A$2:$J$101,2,FALSE),"Não cadastrada"))</f>
        <v/>
      </c>
      <c r="D83" s="2" t="n"/>
      <c r="E83" s="4">
        <f>IF(D83="","",IFERROR(VLOOKUP(D83,'Cadastro de Máquinas'!$A$2:$J$101,3,FALSE),"Não cadastrada"))</f>
        <v/>
      </c>
      <c r="F83" s="5" t="n"/>
      <c r="G83" s="4">
        <f>IF(D83="","",IFERROR(VLOOKUP(D83,'Cadastro de Máquinas'!$A$2:$J$101,6,FALSE),"Não cadastrada"))</f>
        <v/>
      </c>
      <c r="H83" s="6" t="n"/>
      <c r="I83" s="6" t="n"/>
      <c r="J83" s="7">
        <f>IF(OR(H83="",I83=""),"",IFERROR(I83-H83,0))</f>
        <v/>
      </c>
      <c r="K83" s="6" t="n"/>
      <c r="L83" s="31">
        <f>IF(OR(J83="",K83=""),"",IFERROR(J83/K83,0))</f>
        <v/>
      </c>
      <c r="M83" s="7">
        <f>IF(OR(D83="",H83=""),"",IFERROR(H83+VLOOKUP(D83,'Cadastro de Máquinas'!$A$2:$J$101,8,FALSE),""))</f>
        <v/>
      </c>
      <c r="N83" s="7">
        <f>IF(OR(M83="",I83=""),"",M83-I83)</f>
        <v/>
      </c>
      <c r="O83" s="9">
        <f>IF(N83="","",IF(N83&lt;=0,"Vencida",IF(N83&lt;=20,"Próxima","Em dia")))</f>
        <v/>
      </c>
      <c r="P83" s="5" t="n"/>
      <c r="Q83" s="32" t="n"/>
      <c r="R83" s="32" t="n"/>
      <c r="S83" s="5" t="n"/>
    </row>
    <row r="84" ht="22" customHeight="1">
      <c r="A84" s="2" t="n"/>
      <c r="B84" s="30" t="n"/>
      <c r="C84" s="4">
        <f>IF(D84="","",IFERROR(VLOOKUP(D84,'Cadastro de Máquinas'!$A$2:$J$101,2,FALSE),"Não cadastrada"))</f>
        <v/>
      </c>
      <c r="D84" s="2" t="n"/>
      <c r="E84" s="4">
        <f>IF(D84="","",IFERROR(VLOOKUP(D84,'Cadastro de Máquinas'!$A$2:$J$101,3,FALSE),"Não cadastrada"))</f>
        <v/>
      </c>
      <c r="F84" s="5" t="n"/>
      <c r="G84" s="4">
        <f>IF(D84="","",IFERROR(VLOOKUP(D84,'Cadastro de Máquinas'!$A$2:$J$101,6,FALSE),"Não cadastrada"))</f>
        <v/>
      </c>
      <c r="H84" s="6" t="n"/>
      <c r="I84" s="6" t="n"/>
      <c r="J84" s="7">
        <f>IF(OR(H84="",I84=""),"",IFERROR(I84-H84,0))</f>
        <v/>
      </c>
      <c r="K84" s="6" t="n"/>
      <c r="L84" s="31">
        <f>IF(OR(J84="",K84=""),"",IFERROR(J84/K84,0))</f>
        <v/>
      </c>
      <c r="M84" s="7">
        <f>IF(OR(D84="",H84=""),"",IFERROR(H84+VLOOKUP(D84,'Cadastro de Máquinas'!$A$2:$J$101,8,FALSE),""))</f>
        <v/>
      </c>
      <c r="N84" s="7">
        <f>IF(OR(M84="",I84=""),"",M84-I84)</f>
        <v/>
      </c>
      <c r="O84" s="9">
        <f>IF(N84="","",IF(N84&lt;=0,"Vencida",IF(N84&lt;=20,"Próxima","Em dia")))</f>
        <v/>
      </c>
      <c r="P84" s="5" t="n"/>
      <c r="Q84" s="32" t="n"/>
      <c r="R84" s="32" t="n"/>
      <c r="S84" s="5" t="n"/>
    </row>
    <row r="85" ht="22" customHeight="1">
      <c r="A85" s="2" t="n"/>
      <c r="B85" s="30" t="n"/>
      <c r="C85" s="4">
        <f>IF(D85="","",IFERROR(VLOOKUP(D85,'Cadastro de Máquinas'!$A$2:$J$101,2,FALSE),"Não cadastrada"))</f>
        <v/>
      </c>
      <c r="D85" s="2" t="n"/>
      <c r="E85" s="4">
        <f>IF(D85="","",IFERROR(VLOOKUP(D85,'Cadastro de Máquinas'!$A$2:$J$101,3,FALSE),"Não cadastrada"))</f>
        <v/>
      </c>
      <c r="F85" s="5" t="n"/>
      <c r="G85" s="4">
        <f>IF(D85="","",IFERROR(VLOOKUP(D85,'Cadastro de Máquinas'!$A$2:$J$101,6,FALSE),"Não cadastrada"))</f>
        <v/>
      </c>
      <c r="H85" s="6" t="n"/>
      <c r="I85" s="6" t="n"/>
      <c r="J85" s="7">
        <f>IF(OR(H85="",I85=""),"",IFERROR(I85-H85,0))</f>
        <v/>
      </c>
      <c r="K85" s="6" t="n"/>
      <c r="L85" s="31">
        <f>IF(OR(J85="",K85=""),"",IFERROR(J85/K85,0))</f>
        <v/>
      </c>
      <c r="M85" s="7">
        <f>IF(OR(D85="",H85=""),"",IFERROR(H85+VLOOKUP(D85,'Cadastro de Máquinas'!$A$2:$J$101,8,FALSE),""))</f>
        <v/>
      </c>
      <c r="N85" s="7">
        <f>IF(OR(M85="",I85=""),"",M85-I85)</f>
        <v/>
      </c>
      <c r="O85" s="9">
        <f>IF(N85="","",IF(N85&lt;=0,"Vencida",IF(N85&lt;=20,"Próxima","Em dia")))</f>
        <v/>
      </c>
      <c r="P85" s="5" t="n"/>
      <c r="Q85" s="32" t="n"/>
      <c r="R85" s="32" t="n"/>
      <c r="S85" s="5" t="n"/>
    </row>
    <row r="86" ht="22" customHeight="1">
      <c r="A86" s="2" t="n"/>
      <c r="B86" s="30" t="n"/>
      <c r="C86" s="4">
        <f>IF(D86="","",IFERROR(VLOOKUP(D86,'Cadastro de Máquinas'!$A$2:$J$101,2,FALSE),"Não cadastrada"))</f>
        <v/>
      </c>
      <c r="D86" s="2" t="n"/>
      <c r="E86" s="4">
        <f>IF(D86="","",IFERROR(VLOOKUP(D86,'Cadastro de Máquinas'!$A$2:$J$101,3,FALSE),"Não cadastrada"))</f>
        <v/>
      </c>
      <c r="F86" s="5" t="n"/>
      <c r="G86" s="4">
        <f>IF(D86="","",IFERROR(VLOOKUP(D86,'Cadastro de Máquinas'!$A$2:$J$101,6,FALSE),"Não cadastrada"))</f>
        <v/>
      </c>
      <c r="H86" s="6" t="n"/>
      <c r="I86" s="6" t="n"/>
      <c r="J86" s="7">
        <f>IF(OR(H86="",I86=""),"",IFERROR(I86-H86,0))</f>
        <v/>
      </c>
      <c r="K86" s="6" t="n"/>
      <c r="L86" s="31">
        <f>IF(OR(J86="",K86=""),"",IFERROR(J86/K86,0))</f>
        <v/>
      </c>
      <c r="M86" s="7">
        <f>IF(OR(D86="",H86=""),"",IFERROR(H86+VLOOKUP(D86,'Cadastro de Máquinas'!$A$2:$J$101,8,FALSE),""))</f>
        <v/>
      </c>
      <c r="N86" s="7">
        <f>IF(OR(M86="",I86=""),"",M86-I86)</f>
        <v/>
      </c>
      <c r="O86" s="9">
        <f>IF(N86="","",IF(N86&lt;=0,"Vencida",IF(N86&lt;=20,"Próxima","Em dia")))</f>
        <v/>
      </c>
      <c r="P86" s="5" t="n"/>
      <c r="Q86" s="32" t="n"/>
      <c r="R86" s="32" t="n"/>
      <c r="S86" s="5" t="n"/>
    </row>
    <row r="87" ht="22" customHeight="1">
      <c r="A87" s="2" t="n"/>
      <c r="B87" s="30" t="n"/>
      <c r="C87" s="4">
        <f>IF(D87="","",IFERROR(VLOOKUP(D87,'Cadastro de Máquinas'!$A$2:$J$101,2,FALSE),"Não cadastrada"))</f>
        <v/>
      </c>
      <c r="D87" s="2" t="n"/>
      <c r="E87" s="4">
        <f>IF(D87="","",IFERROR(VLOOKUP(D87,'Cadastro de Máquinas'!$A$2:$J$101,3,FALSE),"Não cadastrada"))</f>
        <v/>
      </c>
      <c r="F87" s="5" t="n"/>
      <c r="G87" s="4">
        <f>IF(D87="","",IFERROR(VLOOKUP(D87,'Cadastro de Máquinas'!$A$2:$J$101,6,FALSE),"Não cadastrada"))</f>
        <v/>
      </c>
      <c r="H87" s="6" t="n"/>
      <c r="I87" s="6" t="n"/>
      <c r="J87" s="7">
        <f>IF(OR(H87="",I87=""),"",IFERROR(I87-H87,0))</f>
        <v/>
      </c>
      <c r="K87" s="6" t="n"/>
      <c r="L87" s="31">
        <f>IF(OR(J87="",K87=""),"",IFERROR(J87/K87,0))</f>
        <v/>
      </c>
      <c r="M87" s="7">
        <f>IF(OR(D87="",H87=""),"",IFERROR(H87+VLOOKUP(D87,'Cadastro de Máquinas'!$A$2:$J$101,8,FALSE),""))</f>
        <v/>
      </c>
      <c r="N87" s="7">
        <f>IF(OR(M87="",I87=""),"",M87-I87)</f>
        <v/>
      </c>
      <c r="O87" s="9">
        <f>IF(N87="","",IF(N87&lt;=0,"Vencida",IF(N87&lt;=20,"Próxima","Em dia")))</f>
        <v/>
      </c>
      <c r="P87" s="5" t="n"/>
      <c r="Q87" s="32" t="n"/>
      <c r="R87" s="32" t="n"/>
      <c r="S87" s="5" t="n"/>
    </row>
    <row r="88" ht="22" customHeight="1">
      <c r="A88" s="2" t="n"/>
      <c r="B88" s="30" t="n"/>
      <c r="C88" s="4">
        <f>IF(D88="","",IFERROR(VLOOKUP(D88,'Cadastro de Máquinas'!$A$2:$J$101,2,FALSE),"Não cadastrada"))</f>
        <v/>
      </c>
      <c r="D88" s="2" t="n"/>
      <c r="E88" s="4">
        <f>IF(D88="","",IFERROR(VLOOKUP(D88,'Cadastro de Máquinas'!$A$2:$J$101,3,FALSE),"Não cadastrada"))</f>
        <v/>
      </c>
      <c r="F88" s="5" t="n"/>
      <c r="G88" s="4">
        <f>IF(D88="","",IFERROR(VLOOKUP(D88,'Cadastro de Máquinas'!$A$2:$J$101,6,FALSE),"Não cadastrada"))</f>
        <v/>
      </c>
      <c r="H88" s="6" t="n"/>
      <c r="I88" s="6" t="n"/>
      <c r="J88" s="7">
        <f>IF(OR(H88="",I88=""),"",IFERROR(I88-H88,0))</f>
        <v/>
      </c>
      <c r="K88" s="6" t="n"/>
      <c r="L88" s="31">
        <f>IF(OR(J88="",K88=""),"",IFERROR(J88/K88,0))</f>
        <v/>
      </c>
      <c r="M88" s="7">
        <f>IF(OR(D88="",H88=""),"",IFERROR(H88+VLOOKUP(D88,'Cadastro de Máquinas'!$A$2:$J$101,8,FALSE),""))</f>
        <v/>
      </c>
      <c r="N88" s="7">
        <f>IF(OR(M88="",I88=""),"",M88-I88)</f>
        <v/>
      </c>
      <c r="O88" s="9">
        <f>IF(N88="","",IF(N88&lt;=0,"Vencida",IF(N88&lt;=20,"Próxima","Em dia")))</f>
        <v/>
      </c>
      <c r="P88" s="5" t="n"/>
      <c r="Q88" s="32" t="n"/>
      <c r="R88" s="32" t="n"/>
      <c r="S88" s="5" t="n"/>
    </row>
    <row r="89" ht="22" customHeight="1">
      <c r="A89" s="2" t="n"/>
      <c r="B89" s="30" t="n"/>
      <c r="C89" s="4">
        <f>IF(D89="","",IFERROR(VLOOKUP(D89,'Cadastro de Máquinas'!$A$2:$J$101,2,FALSE),"Não cadastrada"))</f>
        <v/>
      </c>
      <c r="D89" s="2" t="n"/>
      <c r="E89" s="4">
        <f>IF(D89="","",IFERROR(VLOOKUP(D89,'Cadastro de Máquinas'!$A$2:$J$101,3,FALSE),"Não cadastrada"))</f>
        <v/>
      </c>
      <c r="F89" s="5" t="n"/>
      <c r="G89" s="4">
        <f>IF(D89="","",IFERROR(VLOOKUP(D89,'Cadastro de Máquinas'!$A$2:$J$101,6,FALSE),"Não cadastrada"))</f>
        <v/>
      </c>
      <c r="H89" s="6" t="n"/>
      <c r="I89" s="6" t="n"/>
      <c r="J89" s="7">
        <f>IF(OR(H89="",I89=""),"",IFERROR(I89-H89,0))</f>
        <v/>
      </c>
      <c r="K89" s="6" t="n"/>
      <c r="L89" s="31">
        <f>IF(OR(J89="",K89=""),"",IFERROR(J89/K89,0))</f>
        <v/>
      </c>
      <c r="M89" s="7">
        <f>IF(OR(D89="",H89=""),"",IFERROR(H89+VLOOKUP(D89,'Cadastro de Máquinas'!$A$2:$J$101,8,FALSE),""))</f>
        <v/>
      </c>
      <c r="N89" s="7">
        <f>IF(OR(M89="",I89=""),"",M89-I89)</f>
        <v/>
      </c>
      <c r="O89" s="9">
        <f>IF(N89="","",IF(N89&lt;=0,"Vencida",IF(N89&lt;=20,"Próxima","Em dia")))</f>
        <v/>
      </c>
      <c r="P89" s="5" t="n"/>
      <c r="Q89" s="32" t="n"/>
      <c r="R89" s="32" t="n"/>
      <c r="S89" s="5" t="n"/>
    </row>
    <row r="90" ht="22" customHeight="1">
      <c r="A90" s="2" t="n"/>
      <c r="B90" s="30" t="n"/>
      <c r="C90" s="4">
        <f>IF(D90="","",IFERROR(VLOOKUP(D90,'Cadastro de Máquinas'!$A$2:$J$101,2,FALSE),"Não cadastrada"))</f>
        <v/>
      </c>
      <c r="D90" s="2" t="n"/>
      <c r="E90" s="4">
        <f>IF(D90="","",IFERROR(VLOOKUP(D90,'Cadastro de Máquinas'!$A$2:$J$101,3,FALSE),"Não cadastrada"))</f>
        <v/>
      </c>
      <c r="F90" s="5" t="n"/>
      <c r="G90" s="4">
        <f>IF(D90="","",IFERROR(VLOOKUP(D90,'Cadastro de Máquinas'!$A$2:$J$101,6,FALSE),"Não cadastrada"))</f>
        <v/>
      </c>
      <c r="H90" s="6" t="n"/>
      <c r="I90" s="6" t="n"/>
      <c r="J90" s="7">
        <f>IF(OR(H90="",I90=""),"",IFERROR(I90-H90,0))</f>
        <v/>
      </c>
      <c r="K90" s="6" t="n"/>
      <c r="L90" s="31">
        <f>IF(OR(J90="",K90=""),"",IFERROR(J90/K90,0))</f>
        <v/>
      </c>
      <c r="M90" s="7">
        <f>IF(OR(D90="",H90=""),"",IFERROR(H90+VLOOKUP(D90,'Cadastro de Máquinas'!$A$2:$J$101,8,FALSE),""))</f>
        <v/>
      </c>
      <c r="N90" s="7">
        <f>IF(OR(M90="",I90=""),"",M90-I90)</f>
        <v/>
      </c>
      <c r="O90" s="9">
        <f>IF(N90="","",IF(N90&lt;=0,"Vencida",IF(N90&lt;=20,"Próxima","Em dia")))</f>
        <v/>
      </c>
      <c r="P90" s="5" t="n"/>
      <c r="Q90" s="32" t="n"/>
      <c r="R90" s="32" t="n"/>
      <c r="S90" s="5" t="n"/>
    </row>
    <row r="91" ht="22" customHeight="1">
      <c r="A91" s="2" t="n"/>
      <c r="B91" s="30" t="n"/>
      <c r="C91" s="4">
        <f>IF(D91="","",IFERROR(VLOOKUP(D91,'Cadastro de Máquinas'!$A$2:$J$101,2,FALSE),"Não cadastrada"))</f>
        <v/>
      </c>
      <c r="D91" s="2" t="n"/>
      <c r="E91" s="4">
        <f>IF(D91="","",IFERROR(VLOOKUP(D91,'Cadastro de Máquinas'!$A$2:$J$101,3,FALSE),"Não cadastrada"))</f>
        <v/>
      </c>
      <c r="F91" s="5" t="n"/>
      <c r="G91" s="4">
        <f>IF(D91="","",IFERROR(VLOOKUP(D91,'Cadastro de Máquinas'!$A$2:$J$101,6,FALSE),"Não cadastrada"))</f>
        <v/>
      </c>
      <c r="H91" s="6" t="n"/>
      <c r="I91" s="6" t="n"/>
      <c r="J91" s="7">
        <f>IF(OR(H91="",I91=""),"",IFERROR(I91-H91,0))</f>
        <v/>
      </c>
      <c r="K91" s="6" t="n"/>
      <c r="L91" s="31">
        <f>IF(OR(J91="",K91=""),"",IFERROR(J91/K91,0))</f>
        <v/>
      </c>
      <c r="M91" s="7">
        <f>IF(OR(D91="",H91=""),"",IFERROR(H91+VLOOKUP(D91,'Cadastro de Máquinas'!$A$2:$J$101,8,FALSE),""))</f>
        <v/>
      </c>
      <c r="N91" s="7">
        <f>IF(OR(M91="",I91=""),"",M91-I91)</f>
        <v/>
      </c>
      <c r="O91" s="9">
        <f>IF(N91="","",IF(N91&lt;=0,"Vencida",IF(N91&lt;=20,"Próxima","Em dia")))</f>
        <v/>
      </c>
      <c r="P91" s="5" t="n"/>
      <c r="Q91" s="32" t="n"/>
      <c r="R91" s="32" t="n"/>
      <c r="S91" s="5" t="n"/>
    </row>
    <row r="92" ht="22" customHeight="1">
      <c r="A92" s="2" t="n"/>
      <c r="B92" s="30" t="n"/>
      <c r="C92" s="4">
        <f>IF(D92="","",IFERROR(VLOOKUP(D92,'Cadastro de Máquinas'!$A$2:$J$101,2,FALSE),"Não cadastrada"))</f>
        <v/>
      </c>
      <c r="D92" s="2" t="n"/>
      <c r="E92" s="4">
        <f>IF(D92="","",IFERROR(VLOOKUP(D92,'Cadastro de Máquinas'!$A$2:$J$101,3,FALSE),"Não cadastrada"))</f>
        <v/>
      </c>
      <c r="F92" s="5" t="n"/>
      <c r="G92" s="4">
        <f>IF(D92="","",IFERROR(VLOOKUP(D92,'Cadastro de Máquinas'!$A$2:$J$101,6,FALSE),"Não cadastrada"))</f>
        <v/>
      </c>
      <c r="H92" s="6" t="n"/>
      <c r="I92" s="6" t="n"/>
      <c r="J92" s="7">
        <f>IF(OR(H92="",I92=""),"",IFERROR(I92-H92,0))</f>
        <v/>
      </c>
      <c r="K92" s="6" t="n"/>
      <c r="L92" s="31">
        <f>IF(OR(J92="",K92=""),"",IFERROR(J92/K92,0))</f>
        <v/>
      </c>
      <c r="M92" s="7">
        <f>IF(OR(D92="",H92=""),"",IFERROR(H92+VLOOKUP(D92,'Cadastro de Máquinas'!$A$2:$J$101,8,FALSE),""))</f>
        <v/>
      </c>
      <c r="N92" s="7">
        <f>IF(OR(M92="",I92=""),"",M92-I92)</f>
        <v/>
      </c>
      <c r="O92" s="9">
        <f>IF(N92="","",IF(N92&lt;=0,"Vencida",IF(N92&lt;=20,"Próxima","Em dia")))</f>
        <v/>
      </c>
      <c r="P92" s="5" t="n"/>
      <c r="Q92" s="32" t="n"/>
      <c r="R92" s="32" t="n"/>
      <c r="S92" s="5" t="n"/>
    </row>
    <row r="93" ht="22" customHeight="1">
      <c r="A93" s="2" t="n"/>
      <c r="B93" s="30" t="n"/>
      <c r="C93" s="4">
        <f>IF(D93="","",IFERROR(VLOOKUP(D93,'Cadastro de Máquinas'!$A$2:$J$101,2,FALSE),"Não cadastrada"))</f>
        <v/>
      </c>
      <c r="D93" s="2" t="n"/>
      <c r="E93" s="4">
        <f>IF(D93="","",IFERROR(VLOOKUP(D93,'Cadastro de Máquinas'!$A$2:$J$101,3,FALSE),"Não cadastrada"))</f>
        <v/>
      </c>
      <c r="F93" s="5" t="n"/>
      <c r="G93" s="4">
        <f>IF(D93="","",IFERROR(VLOOKUP(D93,'Cadastro de Máquinas'!$A$2:$J$101,6,FALSE),"Não cadastrada"))</f>
        <v/>
      </c>
      <c r="H93" s="6" t="n"/>
      <c r="I93" s="6" t="n"/>
      <c r="J93" s="7">
        <f>IF(OR(H93="",I93=""),"",IFERROR(I93-H93,0))</f>
        <v/>
      </c>
      <c r="K93" s="6" t="n"/>
      <c r="L93" s="31">
        <f>IF(OR(J93="",K93=""),"",IFERROR(J93/K93,0))</f>
        <v/>
      </c>
      <c r="M93" s="7">
        <f>IF(OR(D93="",H93=""),"",IFERROR(H93+VLOOKUP(D93,'Cadastro de Máquinas'!$A$2:$J$101,8,FALSE),""))</f>
        <v/>
      </c>
      <c r="N93" s="7">
        <f>IF(OR(M93="",I93=""),"",M93-I93)</f>
        <v/>
      </c>
      <c r="O93" s="9">
        <f>IF(N93="","",IF(N93&lt;=0,"Vencida",IF(N93&lt;=20,"Próxima","Em dia")))</f>
        <v/>
      </c>
      <c r="P93" s="5" t="n"/>
      <c r="Q93" s="32" t="n"/>
      <c r="R93" s="32" t="n"/>
      <c r="S93" s="5" t="n"/>
    </row>
    <row r="94" ht="22" customHeight="1">
      <c r="A94" s="2" t="n"/>
      <c r="B94" s="30" t="n"/>
      <c r="C94" s="4">
        <f>IF(D94="","",IFERROR(VLOOKUP(D94,'Cadastro de Máquinas'!$A$2:$J$101,2,FALSE),"Não cadastrada"))</f>
        <v/>
      </c>
      <c r="D94" s="2" t="n"/>
      <c r="E94" s="4">
        <f>IF(D94="","",IFERROR(VLOOKUP(D94,'Cadastro de Máquinas'!$A$2:$J$101,3,FALSE),"Não cadastrada"))</f>
        <v/>
      </c>
      <c r="F94" s="5" t="n"/>
      <c r="G94" s="4">
        <f>IF(D94="","",IFERROR(VLOOKUP(D94,'Cadastro de Máquinas'!$A$2:$J$101,6,FALSE),"Não cadastrada"))</f>
        <v/>
      </c>
      <c r="H94" s="6" t="n"/>
      <c r="I94" s="6" t="n"/>
      <c r="J94" s="7">
        <f>IF(OR(H94="",I94=""),"",IFERROR(I94-H94,0))</f>
        <v/>
      </c>
      <c r="K94" s="6" t="n"/>
      <c r="L94" s="31">
        <f>IF(OR(J94="",K94=""),"",IFERROR(J94/K94,0))</f>
        <v/>
      </c>
      <c r="M94" s="7">
        <f>IF(OR(D94="",H94=""),"",IFERROR(H94+VLOOKUP(D94,'Cadastro de Máquinas'!$A$2:$J$101,8,FALSE),""))</f>
        <v/>
      </c>
      <c r="N94" s="7">
        <f>IF(OR(M94="",I94=""),"",M94-I94)</f>
        <v/>
      </c>
      <c r="O94" s="9">
        <f>IF(N94="","",IF(N94&lt;=0,"Vencida",IF(N94&lt;=20,"Próxima","Em dia")))</f>
        <v/>
      </c>
      <c r="P94" s="5" t="n"/>
      <c r="Q94" s="32" t="n"/>
      <c r="R94" s="32" t="n"/>
      <c r="S94" s="5" t="n"/>
    </row>
    <row r="95" ht="22" customHeight="1">
      <c r="A95" s="2" t="n"/>
      <c r="B95" s="30" t="n"/>
      <c r="C95" s="4">
        <f>IF(D95="","",IFERROR(VLOOKUP(D95,'Cadastro de Máquinas'!$A$2:$J$101,2,FALSE),"Não cadastrada"))</f>
        <v/>
      </c>
      <c r="D95" s="2" t="n"/>
      <c r="E95" s="4">
        <f>IF(D95="","",IFERROR(VLOOKUP(D95,'Cadastro de Máquinas'!$A$2:$J$101,3,FALSE),"Não cadastrada"))</f>
        <v/>
      </c>
      <c r="F95" s="5" t="n"/>
      <c r="G95" s="4">
        <f>IF(D95="","",IFERROR(VLOOKUP(D95,'Cadastro de Máquinas'!$A$2:$J$101,6,FALSE),"Não cadastrada"))</f>
        <v/>
      </c>
      <c r="H95" s="6" t="n"/>
      <c r="I95" s="6" t="n"/>
      <c r="J95" s="7">
        <f>IF(OR(H95="",I95=""),"",IFERROR(I95-H95,0))</f>
        <v/>
      </c>
      <c r="K95" s="6" t="n"/>
      <c r="L95" s="31">
        <f>IF(OR(J95="",K95=""),"",IFERROR(J95/K95,0))</f>
        <v/>
      </c>
      <c r="M95" s="7">
        <f>IF(OR(D95="",H95=""),"",IFERROR(H95+VLOOKUP(D95,'Cadastro de Máquinas'!$A$2:$J$101,8,FALSE),""))</f>
        <v/>
      </c>
      <c r="N95" s="7">
        <f>IF(OR(M95="",I95=""),"",M95-I95)</f>
        <v/>
      </c>
      <c r="O95" s="9">
        <f>IF(N95="","",IF(N95&lt;=0,"Vencida",IF(N95&lt;=20,"Próxima","Em dia")))</f>
        <v/>
      </c>
      <c r="P95" s="5" t="n"/>
      <c r="Q95" s="32" t="n"/>
      <c r="R95" s="32" t="n"/>
      <c r="S95" s="5" t="n"/>
    </row>
    <row r="96" ht="22" customHeight="1">
      <c r="A96" s="2" t="n"/>
      <c r="B96" s="30" t="n"/>
      <c r="C96" s="4">
        <f>IF(D96="","",IFERROR(VLOOKUP(D96,'Cadastro de Máquinas'!$A$2:$J$101,2,FALSE),"Não cadastrada"))</f>
        <v/>
      </c>
      <c r="D96" s="2" t="n"/>
      <c r="E96" s="4">
        <f>IF(D96="","",IFERROR(VLOOKUP(D96,'Cadastro de Máquinas'!$A$2:$J$101,3,FALSE),"Não cadastrada"))</f>
        <v/>
      </c>
      <c r="F96" s="5" t="n"/>
      <c r="G96" s="4">
        <f>IF(D96="","",IFERROR(VLOOKUP(D96,'Cadastro de Máquinas'!$A$2:$J$101,6,FALSE),"Não cadastrada"))</f>
        <v/>
      </c>
      <c r="H96" s="6" t="n"/>
      <c r="I96" s="6" t="n"/>
      <c r="J96" s="7">
        <f>IF(OR(H96="",I96=""),"",IFERROR(I96-H96,0))</f>
        <v/>
      </c>
      <c r="K96" s="6" t="n"/>
      <c r="L96" s="31">
        <f>IF(OR(J96="",K96=""),"",IFERROR(J96/K96,0))</f>
        <v/>
      </c>
      <c r="M96" s="7">
        <f>IF(OR(D96="",H96=""),"",IFERROR(H96+VLOOKUP(D96,'Cadastro de Máquinas'!$A$2:$J$101,8,FALSE),""))</f>
        <v/>
      </c>
      <c r="N96" s="7">
        <f>IF(OR(M96="",I96=""),"",M96-I96)</f>
        <v/>
      </c>
      <c r="O96" s="9">
        <f>IF(N96="","",IF(N96&lt;=0,"Vencida",IF(N96&lt;=20,"Próxima","Em dia")))</f>
        <v/>
      </c>
      <c r="P96" s="5" t="n"/>
      <c r="Q96" s="32" t="n"/>
      <c r="R96" s="32" t="n"/>
      <c r="S96" s="5" t="n"/>
    </row>
    <row r="97" ht="22" customHeight="1">
      <c r="A97" s="2" t="n"/>
      <c r="B97" s="30" t="n"/>
      <c r="C97" s="4">
        <f>IF(D97="","",IFERROR(VLOOKUP(D97,'Cadastro de Máquinas'!$A$2:$J$101,2,FALSE),"Não cadastrada"))</f>
        <v/>
      </c>
      <c r="D97" s="2" t="n"/>
      <c r="E97" s="4">
        <f>IF(D97="","",IFERROR(VLOOKUP(D97,'Cadastro de Máquinas'!$A$2:$J$101,3,FALSE),"Não cadastrada"))</f>
        <v/>
      </c>
      <c r="F97" s="5" t="n"/>
      <c r="G97" s="4">
        <f>IF(D97="","",IFERROR(VLOOKUP(D97,'Cadastro de Máquinas'!$A$2:$J$101,6,FALSE),"Não cadastrada"))</f>
        <v/>
      </c>
      <c r="H97" s="6" t="n"/>
      <c r="I97" s="6" t="n"/>
      <c r="J97" s="7">
        <f>IF(OR(H97="",I97=""),"",IFERROR(I97-H97,0))</f>
        <v/>
      </c>
      <c r="K97" s="6" t="n"/>
      <c r="L97" s="31">
        <f>IF(OR(J97="",K97=""),"",IFERROR(J97/K97,0))</f>
        <v/>
      </c>
      <c r="M97" s="7">
        <f>IF(OR(D97="",H97=""),"",IFERROR(H97+VLOOKUP(D97,'Cadastro de Máquinas'!$A$2:$J$101,8,FALSE),""))</f>
        <v/>
      </c>
      <c r="N97" s="7">
        <f>IF(OR(M97="",I97=""),"",M97-I97)</f>
        <v/>
      </c>
      <c r="O97" s="9">
        <f>IF(N97="","",IF(N97&lt;=0,"Vencida",IF(N97&lt;=20,"Próxima","Em dia")))</f>
        <v/>
      </c>
      <c r="P97" s="5" t="n"/>
      <c r="Q97" s="32" t="n"/>
      <c r="R97" s="32" t="n"/>
      <c r="S97" s="5" t="n"/>
    </row>
    <row r="98" ht="22" customHeight="1">
      <c r="A98" s="2" t="n"/>
      <c r="B98" s="30" t="n"/>
      <c r="C98" s="4">
        <f>IF(D98="","",IFERROR(VLOOKUP(D98,'Cadastro de Máquinas'!$A$2:$J$101,2,FALSE),"Não cadastrada"))</f>
        <v/>
      </c>
      <c r="D98" s="2" t="n"/>
      <c r="E98" s="4">
        <f>IF(D98="","",IFERROR(VLOOKUP(D98,'Cadastro de Máquinas'!$A$2:$J$101,3,FALSE),"Não cadastrada"))</f>
        <v/>
      </c>
      <c r="F98" s="5" t="n"/>
      <c r="G98" s="4">
        <f>IF(D98="","",IFERROR(VLOOKUP(D98,'Cadastro de Máquinas'!$A$2:$J$101,6,FALSE),"Não cadastrada"))</f>
        <v/>
      </c>
      <c r="H98" s="6" t="n"/>
      <c r="I98" s="6" t="n"/>
      <c r="J98" s="7">
        <f>IF(OR(H98="",I98=""),"",IFERROR(I98-H98,0))</f>
        <v/>
      </c>
      <c r="K98" s="6" t="n"/>
      <c r="L98" s="31">
        <f>IF(OR(J98="",K98=""),"",IFERROR(J98/K98,0))</f>
        <v/>
      </c>
      <c r="M98" s="7">
        <f>IF(OR(D98="",H98=""),"",IFERROR(H98+VLOOKUP(D98,'Cadastro de Máquinas'!$A$2:$J$101,8,FALSE),""))</f>
        <v/>
      </c>
      <c r="N98" s="7">
        <f>IF(OR(M98="",I98=""),"",M98-I98)</f>
        <v/>
      </c>
      <c r="O98" s="9">
        <f>IF(N98="","",IF(N98&lt;=0,"Vencida",IF(N98&lt;=20,"Próxima","Em dia")))</f>
        <v/>
      </c>
      <c r="P98" s="5" t="n"/>
      <c r="Q98" s="32" t="n"/>
      <c r="R98" s="32" t="n"/>
      <c r="S98" s="5" t="n"/>
    </row>
    <row r="99" ht="22" customHeight="1">
      <c r="A99" s="2" t="n"/>
      <c r="B99" s="30" t="n"/>
      <c r="C99" s="4">
        <f>IF(D99="","",IFERROR(VLOOKUP(D99,'Cadastro de Máquinas'!$A$2:$J$101,2,FALSE),"Não cadastrada"))</f>
        <v/>
      </c>
      <c r="D99" s="2" t="n"/>
      <c r="E99" s="4">
        <f>IF(D99="","",IFERROR(VLOOKUP(D99,'Cadastro de Máquinas'!$A$2:$J$101,3,FALSE),"Não cadastrada"))</f>
        <v/>
      </c>
      <c r="F99" s="5" t="n"/>
      <c r="G99" s="4">
        <f>IF(D99="","",IFERROR(VLOOKUP(D99,'Cadastro de Máquinas'!$A$2:$J$101,6,FALSE),"Não cadastrada"))</f>
        <v/>
      </c>
      <c r="H99" s="6" t="n"/>
      <c r="I99" s="6" t="n"/>
      <c r="J99" s="7">
        <f>IF(OR(H99="",I99=""),"",IFERROR(I99-H99,0))</f>
        <v/>
      </c>
      <c r="K99" s="6" t="n"/>
      <c r="L99" s="31">
        <f>IF(OR(J99="",K99=""),"",IFERROR(J99/K99,0))</f>
        <v/>
      </c>
      <c r="M99" s="7">
        <f>IF(OR(D99="",H99=""),"",IFERROR(H99+VLOOKUP(D99,'Cadastro de Máquinas'!$A$2:$J$101,8,FALSE),""))</f>
        <v/>
      </c>
      <c r="N99" s="7">
        <f>IF(OR(M99="",I99=""),"",M99-I99)</f>
        <v/>
      </c>
      <c r="O99" s="9">
        <f>IF(N99="","",IF(N99&lt;=0,"Vencida",IF(N99&lt;=20,"Próxima","Em dia")))</f>
        <v/>
      </c>
      <c r="P99" s="5" t="n"/>
      <c r="Q99" s="32" t="n"/>
      <c r="R99" s="32" t="n"/>
      <c r="S99" s="5" t="n"/>
    </row>
    <row r="100" ht="22" customHeight="1">
      <c r="A100" s="2" t="n"/>
      <c r="B100" s="30" t="n"/>
      <c r="C100" s="4">
        <f>IF(D100="","",IFERROR(VLOOKUP(D100,'Cadastro de Máquinas'!$A$2:$J$101,2,FALSE),"Não cadastrada"))</f>
        <v/>
      </c>
      <c r="D100" s="2" t="n"/>
      <c r="E100" s="4">
        <f>IF(D100="","",IFERROR(VLOOKUP(D100,'Cadastro de Máquinas'!$A$2:$J$101,3,FALSE),"Não cadastrada"))</f>
        <v/>
      </c>
      <c r="F100" s="5" t="n"/>
      <c r="G100" s="4">
        <f>IF(D100="","",IFERROR(VLOOKUP(D100,'Cadastro de Máquinas'!$A$2:$J$101,6,FALSE),"Não cadastrada"))</f>
        <v/>
      </c>
      <c r="H100" s="6" t="n"/>
      <c r="I100" s="6" t="n"/>
      <c r="J100" s="7">
        <f>IF(OR(H100="",I100=""),"",IFERROR(I100-H100,0))</f>
        <v/>
      </c>
      <c r="K100" s="6" t="n"/>
      <c r="L100" s="31">
        <f>IF(OR(J100="",K100=""),"",IFERROR(J100/K100,0))</f>
        <v/>
      </c>
      <c r="M100" s="7">
        <f>IF(OR(D100="",H100=""),"",IFERROR(H100+VLOOKUP(D100,'Cadastro de Máquinas'!$A$2:$J$101,8,FALSE),""))</f>
        <v/>
      </c>
      <c r="N100" s="7">
        <f>IF(OR(M100="",I100=""),"",M100-I100)</f>
        <v/>
      </c>
      <c r="O100" s="9">
        <f>IF(N100="","",IF(N100&lt;=0,"Vencida",IF(N100&lt;=20,"Próxima","Em dia")))</f>
        <v/>
      </c>
      <c r="P100" s="5" t="n"/>
      <c r="Q100" s="32" t="n"/>
      <c r="R100" s="32" t="n"/>
      <c r="S100" s="5" t="n"/>
    </row>
    <row r="101" ht="22" customHeight="1">
      <c r="A101" s="2" t="n"/>
      <c r="B101" s="30" t="n"/>
      <c r="C101" s="4">
        <f>IF(D101="","",IFERROR(VLOOKUP(D101,'Cadastro de Máquinas'!$A$2:$J$101,2,FALSE),"Não cadastrada"))</f>
        <v/>
      </c>
      <c r="D101" s="2" t="n"/>
      <c r="E101" s="4">
        <f>IF(D101="","",IFERROR(VLOOKUP(D101,'Cadastro de Máquinas'!$A$2:$J$101,3,FALSE),"Não cadastrada"))</f>
        <v/>
      </c>
      <c r="F101" s="5" t="n"/>
      <c r="G101" s="4">
        <f>IF(D101="","",IFERROR(VLOOKUP(D101,'Cadastro de Máquinas'!$A$2:$J$101,6,FALSE),"Não cadastrada"))</f>
        <v/>
      </c>
      <c r="H101" s="6" t="n"/>
      <c r="I101" s="6" t="n"/>
      <c r="J101" s="7">
        <f>IF(OR(H101="",I101=""),"",IFERROR(I101-H101,0))</f>
        <v/>
      </c>
      <c r="K101" s="6" t="n"/>
      <c r="L101" s="31">
        <f>IF(OR(J101="",K101=""),"",IFERROR(J101/K101,0))</f>
        <v/>
      </c>
      <c r="M101" s="7">
        <f>IF(OR(D101="",H101=""),"",IFERROR(H101+VLOOKUP(D101,'Cadastro de Máquinas'!$A$2:$J$101,8,FALSE),""))</f>
        <v/>
      </c>
      <c r="N101" s="7">
        <f>IF(OR(M101="",I101=""),"",M101-I101)</f>
        <v/>
      </c>
      <c r="O101" s="9">
        <f>IF(N101="","",IF(N101&lt;=0,"Vencida",IF(N101&lt;=20,"Próxima","Em dia")))</f>
        <v/>
      </c>
      <c r="P101" s="5" t="n"/>
      <c r="Q101" s="32" t="n"/>
      <c r="R101" s="32" t="n"/>
      <c r="S101" s="5" t="n"/>
    </row>
  </sheetData>
  <autoFilter ref="A1:S101"/>
  <conditionalFormatting sqref="O2:O101">
    <cfRule type="expression" priority="1" dxfId="0" stopIfTrue="1">
      <formula>$O2="Vencida"</formula>
    </cfRule>
    <cfRule type="expression" priority="2" dxfId="1" stopIfTrue="1">
      <formula>$O2="Próxima"</formula>
    </cfRule>
    <cfRule type="expression" priority="3" dxfId="2" stopIfTrue="1">
      <formula>$O2="Em dia"</formula>
    </cfRule>
  </conditionalFormatting>
  <conditionalFormatting sqref="L2:L101">
    <cfRule type="cellIs" priority="4" operator="greaterThan" dxfId="0">
      <formula>1</formula>
    </cfRule>
  </conditionalFormatting>
  <dataValidations count="5">
    <dataValidation sqref="D2:D101" showErrorMessage="1" showInputMessage="1" allowBlank="1" errorTitle="Código não localizado" error="Selecione um código disponível no cadastro de máquinas." promptTitle="Código da máquina" prompt="Escolha o código da máquina para preencher os dados automaticamente." type="list">
      <formula1>'Cadastro de Máquinas'!$A$2:$A$101</formula1>
    </dataValidation>
    <dataValidation sqref="I2:I101" showErrorMessage="1" showInputMessage="1" allowBlank="1" errorTitle="Horímetro inválido" error="O horímetro final deve ser maior ou igual ao horímetro inicial." type="custom">
      <formula1>=OR(I2="",H2="",I2&gt;=H2)</formula1>
    </dataValidation>
    <dataValidation sqref="K2:K101" showErrorMessage="1" showInputMessage="1" allowBlank="1" errorTitle="Meta diária inválida" error="Informe uma meta entre 0,01 e 24 horas." type="decimal" operator="between">
      <formula1>0.01</formula1>
      <formula2>24</formula2>
    </dataValidation>
    <dataValidation sqref="P2:P101" showErrorMessage="1" showInputMessage="1" allowBlank="1" errorTitle="Tipo de atividade inválido" error="Selecione uma atividade da lista." type="list">
      <formula1>"Operação,Carregamento,Nivelamento,Movimentação interna,Compactação,Içamento,Terraplenagem,Manutenção preventiva,Manutenção corretiva"</formula1>
    </dataValidation>
    <dataValidation sqref="Q2:R101" showErrorMessage="1" showInputMessage="1" allowBlank="1" errorTitle="Custo inválido" error="Informe um valor igual ou superior a zero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J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20" customWidth="1" min="3" max="3"/>
    <col width="25" customWidth="1" min="4" max="4"/>
    <col width="10" customWidth="1" min="5" max="5"/>
    <col width="18" customWidth="1" min="6" max="6"/>
    <col width="18" customWidth="1" min="7" max="7"/>
    <col width="30" customWidth="1" min="8" max="8"/>
    <col width="20" customWidth="1" min="9" max="9"/>
    <col width="18" customWidth="1" min="10" max="10"/>
  </cols>
  <sheetData>
    <row r="1" ht="34" customHeight="1">
      <c r="A1" s="1" t="inlineStr">
        <is>
          <t>Código da máquina</t>
        </is>
      </c>
      <c r="B1" s="1" t="inlineStr">
        <is>
          <t>Máquina</t>
        </is>
      </c>
      <c r="C1" s="1" t="inlineStr">
        <is>
          <t>Tipo</t>
        </is>
      </c>
      <c r="D1" s="1" t="inlineStr">
        <is>
          <t>Marca/modelo</t>
        </is>
      </c>
      <c r="E1" s="1" t="inlineStr">
        <is>
          <t>Ano</t>
        </is>
      </c>
      <c r="F1" s="1" t="inlineStr">
        <is>
          <t>Cidade base</t>
        </is>
      </c>
      <c r="G1" s="1" t="inlineStr">
        <is>
          <t>Horímetro atual</t>
        </is>
      </c>
      <c r="H1" s="1" t="inlineStr">
        <is>
          <t>Intervalo de manutenção (horas)</t>
        </is>
      </c>
      <c r="I1" s="1" t="inlineStr">
        <is>
          <t>Responsável</t>
        </is>
      </c>
      <c r="J1" s="1" t="inlineStr">
        <is>
          <t>Situação</t>
        </is>
      </c>
    </row>
    <row r="2" ht="22" customHeight="1">
      <c r="A2" s="2" t="inlineStr">
        <is>
          <t>ESC-001</t>
        </is>
      </c>
      <c r="B2" s="5" t="inlineStr">
        <is>
          <t>Escavadeira hidráulica</t>
        </is>
      </c>
      <c r="C2" s="5" t="inlineStr">
        <is>
          <t>Escavadeira</t>
        </is>
      </c>
      <c r="D2" s="5" t="inlineStr">
        <is>
          <t>Caterpillar 320 GC</t>
        </is>
      </c>
      <c r="E2" s="11" t="n">
        <v>2026</v>
      </c>
      <c r="F2" s="5" t="inlineStr">
        <is>
          <t>São Paulo</t>
        </is>
      </c>
      <c r="G2" s="6" t="n">
        <v>1158</v>
      </c>
      <c r="H2" s="6" t="n">
        <v>100</v>
      </c>
      <c r="I2" s="5" t="inlineStr">
        <is>
          <t>Equipe Norte</t>
        </is>
      </c>
      <c r="J2" s="2" t="inlineStr">
        <is>
          <t>Ativa</t>
        </is>
      </c>
    </row>
    <row r="3" ht="22" customHeight="1">
      <c r="A3" s="2" t="inlineStr">
        <is>
          <t>PAC-002</t>
        </is>
      </c>
      <c r="B3" s="5" t="inlineStr">
        <is>
          <t>Pá carregadeira</t>
        </is>
      </c>
      <c r="C3" s="5" t="inlineStr">
        <is>
          <t>Carregadeira</t>
        </is>
      </c>
      <c r="D3" s="5" t="inlineStr">
        <is>
          <t>Volvo L60H</t>
        </is>
      </c>
      <c r="E3" s="11" t="n">
        <v>2026</v>
      </c>
      <c r="F3" s="5" t="inlineStr">
        <is>
          <t>Campinas</t>
        </is>
      </c>
      <c r="G3" s="6" t="n">
        <v>2455</v>
      </c>
      <c r="H3" s="6" t="n">
        <v>40</v>
      </c>
      <c r="I3" s="5" t="inlineStr">
        <is>
          <t>Equipe Centro</t>
        </is>
      </c>
      <c r="J3" s="2" t="inlineStr">
        <is>
          <t>Ativa</t>
        </is>
      </c>
    </row>
    <row r="4" ht="22" customHeight="1">
      <c r="A4" s="2" t="inlineStr">
        <is>
          <t>RET-003</t>
        </is>
      </c>
      <c r="B4" s="5" t="inlineStr">
        <is>
          <t>Retroescavadeira</t>
        </is>
      </c>
      <c r="C4" s="5" t="inlineStr">
        <is>
          <t>Retroescavadeira</t>
        </is>
      </c>
      <c r="D4" s="5" t="inlineStr">
        <is>
          <t>JCB 3CX</t>
        </is>
      </c>
      <c r="E4" s="11" t="n">
        <v>2026</v>
      </c>
      <c r="F4" s="5" t="inlineStr">
        <is>
          <t>Belo Horizonte</t>
        </is>
      </c>
      <c r="G4" s="6" t="n">
        <v>3710</v>
      </c>
      <c r="H4" s="6" t="n">
        <v>30</v>
      </c>
      <c r="I4" s="5" t="inlineStr">
        <is>
          <t>Equipe Minas</t>
        </is>
      </c>
      <c r="J4" s="2" t="inlineStr">
        <is>
          <t>Ativa</t>
        </is>
      </c>
    </row>
    <row r="5" ht="22" customHeight="1">
      <c r="A5" s="2" t="inlineStr">
        <is>
          <t>MOT-004</t>
        </is>
      </c>
      <c r="B5" s="5" t="inlineStr">
        <is>
          <t>Motoniveladora</t>
        </is>
      </c>
      <c r="C5" s="5" t="inlineStr">
        <is>
          <t>Motoniveladora</t>
        </is>
      </c>
      <c r="D5" s="5" t="inlineStr">
        <is>
          <t>Caterpillar 120K</t>
        </is>
      </c>
      <c r="E5" s="11" t="n">
        <v>2026</v>
      </c>
      <c r="F5" s="5" t="inlineStr">
        <is>
          <t>Curitiba</t>
        </is>
      </c>
      <c r="G5" s="6" t="n">
        <v>5142</v>
      </c>
      <c r="H5" s="6" t="n">
        <v>80</v>
      </c>
      <c r="I5" s="5" t="inlineStr">
        <is>
          <t>Equipe Sul</t>
        </is>
      </c>
      <c r="J5" s="2" t="inlineStr">
        <is>
          <t>Ativa</t>
        </is>
      </c>
    </row>
    <row r="6" ht="22" customHeight="1">
      <c r="A6" s="2" t="inlineStr">
        <is>
          <t>EMP-005</t>
        </is>
      </c>
      <c r="B6" s="5" t="inlineStr">
        <is>
          <t>Empilhadeira</t>
        </is>
      </c>
      <c r="C6" s="5" t="inlineStr">
        <is>
          <t>Empilhadeira</t>
        </is>
      </c>
      <c r="D6" s="5" t="inlineStr">
        <is>
          <t>Toyota 8FG</t>
        </is>
      </c>
      <c r="E6" s="11" t="n">
        <v>2026</v>
      </c>
      <c r="F6" s="5" t="inlineStr">
        <is>
          <t>Rio de Janeiro</t>
        </is>
      </c>
      <c r="G6" s="6" t="n">
        <v>6824</v>
      </c>
      <c r="H6" s="6" t="n">
        <v>50</v>
      </c>
      <c r="I6" s="5" t="inlineStr">
        <is>
          <t>Equipe Rio</t>
        </is>
      </c>
      <c r="J6" s="2" t="inlineStr">
        <is>
          <t>Ativa</t>
        </is>
      </c>
    </row>
    <row r="7" ht="22" customHeight="1">
      <c r="A7" s="2" t="inlineStr">
        <is>
          <t>MIN-006</t>
        </is>
      </c>
      <c r="B7" s="5" t="inlineStr">
        <is>
          <t>Miniescavadeira</t>
        </is>
      </c>
      <c r="C7" s="5" t="inlineStr">
        <is>
          <t>Escavadeira</t>
        </is>
      </c>
      <c r="D7" s="5" t="inlineStr">
        <is>
          <t>Bobcat E35</t>
        </is>
      </c>
      <c r="E7" s="11" t="n">
        <v>2026</v>
      </c>
      <c r="F7" s="5" t="inlineStr">
        <is>
          <t>Porto Alegre</t>
        </is>
      </c>
      <c r="G7" s="6" t="n">
        <v>3012</v>
      </c>
      <c r="H7" s="6" t="n">
        <v>30</v>
      </c>
      <c r="I7" s="5" t="inlineStr">
        <is>
          <t>Equipe Sul</t>
        </is>
      </c>
      <c r="J7" s="2" t="inlineStr">
        <is>
          <t>Ativa</t>
        </is>
      </c>
    </row>
    <row r="8" ht="22" customHeight="1">
      <c r="A8" s="2" t="inlineStr">
        <is>
          <t>COM-007</t>
        </is>
      </c>
      <c r="B8" s="5" t="inlineStr">
        <is>
          <t>Compactador de solo</t>
        </is>
      </c>
      <c r="C8" s="5" t="inlineStr">
        <is>
          <t>Compactador</t>
        </is>
      </c>
      <c r="D8" s="5" t="inlineStr">
        <is>
          <t>Bomag BW 211</t>
        </is>
      </c>
      <c r="E8" s="11" t="n">
        <v>2026</v>
      </c>
      <c r="F8" s="5" t="inlineStr">
        <is>
          <t>Salvador</t>
        </is>
      </c>
      <c r="G8" s="6" t="n">
        <v>4228</v>
      </c>
      <c r="H8" s="6" t="n">
        <v>120</v>
      </c>
      <c r="I8" s="5" t="inlineStr">
        <is>
          <t>Equipe Nordeste</t>
        </is>
      </c>
      <c r="J8" s="2" t="inlineStr">
        <is>
          <t>Ativa</t>
        </is>
      </c>
    </row>
    <row r="9" ht="22" customHeight="1">
      <c r="A9" s="2" t="inlineStr">
        <is>
          <t>GUI-008</t>
        </is>
      </c>
      <c r="B9" s="5" t="inlineStr">
        <is>
          <t>Guindaste articulado</t>
        </is>
      </c>
      <c r="C9" s="5" t="inlineStr">
        <is>
          <t>Guindaste</t>
        </is>
      </c>
      <c r="D9" s="5" t="inlineStr">
        <is>
          <t>Palfinger PK 16500</t>
        </is>
      </c>
      <c r="E9" s="11" t="n">
        <v>2026</v>
      </c>
      <c r="F9" s="5" t="inlineStr">
        <is>
          <t>Brasília</t>
        </is>
      </c>
      <c r="G9" s="6" t="n">
        <v>1598</v>
      </c>
      <c r="H9" s="6" t="n">
        <v>35</v>
      </c>
      <c r="I9" s="5" t="inlineStr">
        <is>
          <t>Equipe Centro</t>
        </is>
      </c>
      <c r="J9" s="2" t="inlineStr">
        <is>
          <t>Ativa</t>
        </is>
      </c>
    </row>
    <row r="10" ht="22" customHeight="1">
      <c r="A10" s="2" t="inlineStr">
        <is>
          <t>ROL-009</t>
        </is>
      </c>
      <c r="B10" s="5" t="inlineStr">
        <is>
          <t>Rolo compactador</t>
        </is>
      </c>
      <c r="C10" s="5" t="inlineStr">
        <is>
          <t>Compactador</t>
        </is>
      </c>
      <c r="D10" s="5" t="inlineStr">
        <is>
          <t>Dynapac CA2500</t>
        </is>
      </c>
      <c r="E10" s="11" t="n">
        <v>2026</v>
      </c>
      <c r="F10" s="5" t="inlineStr">
        <is>
          <t>São Paulo</t>
        </is>
      </c>
      <c r="G10" s="6" t="n">
        <v>5485</v>
      </c>
      <c r="H10" s="6" t="n">
        <v>30</v>
      </c>
      <c r="I10" s="5" t="inlineStr">
        <is>
          <t>Equipe Norte</t>
        </is>
      </c>
      <c r="J10" s="2" t="inlineStr">
        <is>
          <t>Em manutenção</t>
        </is>
      </c>
    </row>
    <row r="11" ht="22" customHeight="1">
      <c r="A11" s="2" t="inlineStr">
        <is>
          <t>TRA-010</t>
        </is>
      </c>
      <c r="B11" s="5" t="inlineStr">
        <is>
          <t>Trator de esteira</t>
        </is>
      </c>
      <c r="C11" s="5" t="inlineStr">
        <is>
          <t>Trator</t>
        </is>
      </c>
      <c r="D11" s="5" t="inlineStr">
        <is>
          <t>Caterpillar D6K</t>
        </is>
      </c>
      <c r="E11" s="11" t="n">
        <v>2026</v>
      </c>
      <c r="F11" s="5" t="inlineStr">
        <is>
          <t>Campinas</t>
        </is>
      </c>
      <c r="G11" s="6" t="n">
        <v>6382</v>
      </c>
      <c r="H11" s="6" t="n">
        <v>70</v>
      </c>
      <c r="I11" s="5" t="inlineStr">
        <is>
          <t>Equipe Centro</t>
        </is>
      </c>
      <c r="J11" s="2" t="inlineStr">
        <is>
          <t>Ativa</t>
        </is>
      </c>
    </row>
    <row r="12" ht="22" customHeight="1">
      <c r="A12" s="2" t="n"/>
      <c r="B12" s="5" t="n"/>
      <c r="C12" s="5" t="n"/>
      <c r="D12" s="5" t="n"/>
      <c r="E12" s="11" t="n"/>
      <c r="F12" s="5" t="n"/>
      <c r="G12" s="6" t="n"/>
      <c r="H12" s="6" t="n"/>
      <c r="I12" s="5" t="n"/>
      <c r="J12" s="2" t="n"/>
    </row>
    <row r="13" ht="22" customHeight="1">
      <c r="A13" s="2" t="n"/>
      <c r="B13" s="5" t="n"/>
      <c r="C13" s="5" t="n"/>
      <c r="D13" s="5" t="n"/>
      <c r="E13" s="11" t="n"/>
      <c r="F13" s="5" t="n"/>
      <c r="G13" s="6" t="n"/>
      <c r="H13" s="6" t="n"/>
      <c r="I13" s="5" t="n"/>
      <c r="J13" s="2" t="n"/>
    </row>
    <row r="14" ht="22" customHeight="1">
      <c r="A14" s="2" t="n"/>
      <c r="B14" s="5" t="n"/>
      <c r="C14" s="5" t="n"/>
      <c r="D14" s="5" t="n"/>
      <c r="E14" s="11" t="n"/>
      <c r="F14" s="5" t="n"/>
      <c r="G14" s="6" t="n"/>
      <c r="H14" s="6" t="n"/>
      <c r="I14" s="5" t="n"/>
      <c r="J14" s="2" t="n"/>
    </row>
    <row r="15" ht="22" customHeight="1">
      <c r="A15" s="2" t="n"/>
      <c r="B15" s="5" t="n"/>
      <c r="C15" s="5" t="n"/>
      <c r="D15" s="5" t="n"/>
      <c r="E15" s="11" t="n"/>
      <c r="F15" s="5" t="n"/>
      <c r="G15" s="6" t="n"/>
      <c r="H15" s="6" t="n"/>
      <c r="I15" s="5" t="n"/>
      <c r="J15" s="2" t="n"/>
    </row>
    <row r="16" ht="22" customHeight="1">
      <c r="A16" s="2" t="n"/>
      <c r="B16" s="5" t="n"/>
      <c r="C16" s="5" t="n"/>
      <c r="D16" s="5" t="n"/>
      <c r="E16" s="11" t="n"/>
      <c r="F16" s="5" t="n"/>
      <c r="G16" s="6" t="n"/>
      <c r="H16" s="6" t="n"/>
      <c r="I16" s="5" t="n"/>
      <c r="J16" s="2" t="n"/>
    </row>
    <row r="17" ht="22" customHeight="1">
      <c r="A17" s="2" t="n"/>
      <c r="B17" s="5" t="n"/>
      <c r="C17" s="5" t="n"/>
      <c r="D17" s="5" t="n"/>
      <c r="E17" s="11" t="n"/>
      <c r="F17" s="5" t="n"/>
      <c r="G17" s="6" t="n"/>
      <c r="H17" s="6" t="n"/>
      <c r="I17" s="5" t="n"/>
      <c r="J17" s="2" t="n"/>
    </row>
    <row r="18" ht="22" customHeight="1">
      <c r="A18" s="2" t="n"/>
      <c r="B18" s="5" t="n"/>
      <c r="C18" s="5" t="n"/>
      <c r="D18" s="5" t="n"/>
      <c r="E18" s="11" t="n"/>
      <c r="F18" s="5" t="n"/>
      <c r="G18" s="6" t="n"/>
      <c r="H18" s="6" t="n"/>
      <c r="I18" s="5" t="n"/>
      <c r="J18" s="2" t="n"/>
    </row>
    <row r="19" ht="22" customHeight="1">
      <c r="A19" s="2" t="n"/>
      <c r="B19" s="5" t="n"/>
      <c r="C19" s="5" t="n"/>
      <c r="D19" s="5" t="n"/>
      <c r="E19" s="11" t="n"/>
      <c r="F19" s="5" t="n"/>
      <c r="G19" s="6" t="n"/>
      <c r="H19" s="6" t="n"/>
      <c r="I19" s="5" t="n"/>
      <c r="J19" s="2" t="n"/>
    </row>
    <row r="20" ht="22" customHeight="1">
      <c r="A20" s="2" t="n"/>
      <c r="B20" s="5" t="n"/>
      <c r="C20" s="5" t="n"/>
      <c r="D20" s="5" t="n"/>
      <c r="E20" s="11" t="n"/>
      <c r="F20" s="5" t="n"/>
      <c r="G20" s="6" t="n"/>
      <c r="H20" s="6" t="n"/>
      <c r="I20" s="5" t="n"/>
      <c r="J20" s="2" t="n"/>
    </row>
    <row r="21" ht="22" customHeight="1">
      <c r="A21" s="2" t="n"/>
      <c r="B21" s="5" t="n"/>
      <c r="C21" s="5" t="n"/>
      <c r="D21" s="5" t="n"/>
      <c r="E21" s="11" t="n"/>
      <c r="F21" s="5" t="n"/>
      <c r="G21" s="6" t="n"/>
      <c r="H21" s="6" t="n"/>
      <c r="I21" s="5" t="n"/>
      <c r="J21" s="2" t="n"/>
    </row>
    <row r="22" ht="22" customHeight="1">
      <c r="A22" s="2" t="n"/>
      <c r="B22" s="5" t="n"/>
      <c r="C22" s="5" t="n"/>
      <c r="D22" s="5" t="n"/>
      <c r="E22" s="11" t="n"/>
      <c r="F22" s="5" t="n"/>
      <c r="G22" s="6" t="n"/>
      <c r="H22" s="6" t="n"/>
      <c r="I22" s="5" t="n"/>
      <c r="J22" s="2" t="n"/>
    </row>
    <row r="23" ht="22" customHeight="1">
      <c r="A23" s="2" t="n"/>
      <c r="B23" s="5" t="n"/>
      <c r="C23" s="5" t="n"/>
      <c r="D23" s="5" t="n"/>
      <c r="E23" s="11" t="n"/>
      <c r="F23" s="5" t="n"/>
      <c r="G23" s="6" t="n"/>
      <c r="H23" s="6" t="n"/>
      <c r="I23" s="5" t="n"/>
      <c r="J23" s="2" t="n"/>
    </row>
    <row r="24" ht="22" customHeight="1">
      <c r="A24" s="2" t="n"/>
      <c r="B24" s="5" t="n"/>
      <c r="C24" s="5" t="n"/>
      <c r="D24" s="5" t="n"/>
      <c r="E24" s="11" t="n"/>
      <c r="F24" s="5" t="n"/>
      <c r="G24" s="6" t="n"/>
      <c r="H24" s="6" t="n"/>
      <c r="I24" s="5" t="n"/>
      <c r="J24" s="2" t="n"/>
    </row>
    <row r="25" ht="22" customHeight="1">
      <c r="A25" s="2" t="n"/>
      <c r="B25" s="5" t="n"/>
      <c r="C25" s="5" t="n"/>
      <c r="D25" s="5" t="n"/>
      <c r="E25" s="11" t="n"/>
      <c r="F25" s="5" t="n"/>
      <c r="G25" s="6" t="n"/>
      <c r="H25" s="6" t="n"/>
      <c r="I25" s="5" t="n"/>
      <c r="J25" s="2" t="n"/>
    </row>
    <row r="26" ht="22" customHeight="1">
      <c r="A26" s="2" t="n"/>
      <c r="B26" s="5" t="n"/>
      <c r="C26" s="5" t="n"/>
      <c r="D26" s="5" t="n"/>
      <c r="E26" s="11" t="n"/>
      <c r="F26" s="5" t="n"/>
      <c r="G26" s="6" t="n"/>
      <c r="H26" s="6" t="n"/>
      <c r="I26" s="5" t="n"/>
      <c r="J26" s="2" t="n"/>
    </row>
    <row r="27" ht="22" customHeight="1">
      <c r="A27" s="2" t="n"/>
      <c r="B27" s="5" t="n"/>
      <c r="C27" s="5" t="n"/>
      <c r="D27" s="5" t="n"/>
      <c r="E27" s="11" t="n"/>
      <c r="F27" s="5" t="n"/>
      <c r="G27" s="6" t="n"/>
      <c r="H27" s="6" t="n"/>
      <c r="I27" s="5" t="n"/>
      <c r="J27" s="2" t="n"/>
    </row>
    <row r="28" ht="22" customHeight="1">
      <c r="A28" s="2" t="n"/>
      <c r="B28" s="5" t="n"/>
      <c r="C28" s="5" t="n"/>
      <c r="D28" s="5" t="n"/>
      <c r="E28" s="11" t="n"/>
      <c r="F28" s="5" t="n"/>
      <c r="G28" s="6" t="n"/>
      <c r="H28" s="6" t="n"/>
      <c r="I28" s="5" t="n"/>
      <c r="J28" s="2" t="n"/>
    </row>
    <row r="29" ht="22" customHeight="1">
      <c r="A29" s="2" t="n"/>
      <c r="B29" s="5" t="n"/>
      <c r="C29" s="5" t="n"/>
      <c r="D29" s="5" t="n"/>
      <c r="E29" s="11" t="n"/>
      <c r="F29" s="5" t="n"/>
      <c r="G29" s="6" t="n"/>
      <c r="H29" s="6" t="n"/>
      <c r="I29" s="5" t="n"/>
      <c r="J29" s="2" t="n"/>
    </row>
    <row r="30" ht="22" customHeight="1">
      <c r="A30" s="2" t="n"/>
      <c r="B30" s="5" t="n"/>
      <c r="C30" s="5" t="n"/>
      <c r="D30" s="5" t="n"/>
      <c r="E30" s="11" t="n"/>
      <c r="F30" s="5" t="n"/>
      <c r="G30" s="6" t="n"/>
      <c r="H30" s="6" t="n"/>
      <c r="I30" s="5" t="n"/>
      <c r="J30" s="2" t="n"/>
    </row>
    <row r="31" ht="22" customHeight="1">
      <c r="A31" s="2" t="n"/>
      <c r="B31" s="5" t="n"/>
      <c r="C31" s="5" t="n"/>
      <c r="D31" s="5" t="n"/>
      <c r="E31" s="11" t="n"/>
      <c r="F31" s="5" t="n"/>
      <c r="G31" s="6" t="n"/>
      <c r="H31" s="6" t="n"/>
      <c r="I31" s="5" t="n"/>
      <c r="J31" s="2" t="n"/>
    </row>
    <row r="32" ht="22" customHeight="1">
      <c r="A32" s="2" t="n"/>
      <c r="B32" s="5" t="n"/>
      <c r="C32" s="5" t="n"/>
      <c r="D32" s="5" t="n"/>
      <c r="E32" s="11" t="n"/>
      <c r="F32" s="5" t="n"/>
      <c r="G32" s="6" t="n"/>
      <c r="H32" s="6" t="n"/>
      <c r="I32" s="5" t="n"/>
      <c r="J32" s="2" t="n"/>
    </row>
    <row r="33" ht="22" customHeight="1">
      <c r="A33" s="2" t="n"/>
      <c r="B33" s="5" t="n"/>
      <c r="C33" s="5" t="n"/>
      <c r="D33" s="5" t="n"/>
      <c r="E33" s="11" t="n"/>
      <c r="F33" s="5" t="n"/>
      <c r="G33" s="6" t="n"/>
      <c r="H33" s="6" t="n"/>
      <c r="I33" s="5" t="n"/>
      <c r="J33" s="2" t="n"/>
    </row>
    <row r="34" ht="22" customHeight="1">
      <c r="A34" s="2" t="n"/>
      <c r="B34" s="5" t="n"/>
      <c r="C34" s="5" t="n"/>
      <c r="D34" s="5" t="n"/>
      <c r="E34" s="11" t="n"/>
      <c r="F34" s="5" t="n"/>
      <c r="G34" s="6" t="n"/>
      <c r="H34" s="6" t="n"/>
      <c r="I34" s="5" t="n"/>
      <c r="J34" s="2" t="n"/>
    </row>
    <row r="35" ht="22" customHeight="1">
      <c r="A35" s="2" t="n"/>
      <c r="B35" s="5" t="n"/>
      <c r="C35" s="5" t="n"/>
      <c r="D35" s="5" t="n"/>
      <c r="E35" s="11" t="n"/>
      <c r="F35" s="5" t="n"/>
      <c r="G35" s="6" t="n"/>
      <c r="H35" s="6" t="n"/>
      <c r="I35" s="5" t="n"/>
      <c r="J35" s="2" t="n"/>
    </row>
    <row r="36" ht="22" customHeight="1">
      <c r="A36" s="2" t="n"/>
      <c r="B36" s="5" t="n"/>
      <c r="C36" s="5" t="n"/>
      <c r="D36" s="5" t="n"/>
      <c r="E36" s="11" t="n"/>
      <c r="F36" s="5" t="n"/>
      <c r="G36" s="6" t="n"/>
      <c r="H36" s="6" t="n"/>
      <c r="I36" s="5" t="n"/>
      <c r="J36" s="2" t="n"/>
    </row>
    <row r="37" ht="22" customHeight="1">
      <c r="A37" s="2" t="n"/>
      <c r="B37" s="5" t="n"/>
      <c r="C37" s="5" t="n"/>
      <c r="D37" s="5" t="n"/>
      <c r="E37" s="11" t="n"/>
      <c r="F37" s="5" t="n"/>
      <c r="G37" s="6" t="n"/>
      <c r="H37" s="6" t="n"/>
      <c r="I37" s="5" t="n"/>
      <c r="J37" s="2" t="n"/>
    </row>
    <row r="38" ht="22" customHeight="1">
      <c r="A38" s="2" t="n"/>
      <c r="B38" s="5" t="n"/>
      <c r="C38" s="5" t="n"/>
      <c r="D38" s="5" t="n"/>
      <c r="E38" s="11" t="n"/>
      <c r="F38" s="5" t="n"/>
      <c r="G38" s="6" t="n"/>
      <c r="H38" s="6" t="n"/>
      <c r="I38" s="5" t="n"/>
      <c r="J38" s="2" t="n"/>
    </row>
    <row r="39" ht="22" customHeight="1">
      <c r="A39" s="2" t="n"/>
      <c r="B39" s="5" t="n"/>
      <c r="C39" s="5" t="n"/>
      <c r="D39" s="5" t="n"/>
      <c r="E39" s="11" t="n"/>
      <c r="F39" s="5" t="n"/>
      <c r="G39" s="6" t="n"/>
      <c r="H39" s="6" t="n"/>
      <c r="I39" s="5" t="n"/>
      <c r="J39" s="2" t="n"/>
    </row>
    <row r="40" ht="22" customHeight="1">
      <c r="A40" s="2" t="n"/>
      <c r="B40" s="5" t="n"/>
      <c r="C40" s="5" t="n"/>
      <c r="D40" s="5" t="n"/>
      <c r="E40" s="11" t="n"/>
      <c r="F40" s="5" t="n"/>
      <c r="G40" s="6" t="n"/>
      <c r="H40" s="6" t="n"/>
      <c r="I40" s="5" t="n"/>
      <c r="J40" s="2" t="n"/>
    </row>
    <row r="41" ht="22" customHeight="1">
      <c r="A41" s="2" t="n"/>
      <c r="B41" s="5" t="n"/>
      <c r="C41" s="5" t="n"/>
      <c r="D41" s="5" t="n"/>
      <c r="E41" s="11" t="n"/>
      <c r="F41" s="5" t="n"/>
      <c r="G41" s="6" t="n"/>
      <c r="H41" s="6" t="n"/>
      <c r="I41" s="5" t="n"/>
      <c r="J41" s="2" t="n"/>
    </row>
    <row r="42" ht="22" customHeight="1">
      <c r="A42" s="2" t="n"/>
      <c r="B42" s="5" t="n"/>
      <c r="C42" s="5" t="n"/>
      <c r="D42" s="5" t="n"/>
      <c r="E42" s="11" t="n"/>
      <c r="F42" s="5" t="n"/>
      <c r="G42" s="6" t="n"/>
      <c r="H42" s="6" t="n"/>
      <c r="I42" s="5" t="n"/>
      <c r="J42" s="2" t="n"/>
    </row>
    <row r="43" ht="22" customHeight="1">
      <c r="A43" s="2" t="n"/>
      <c r="B43" s="5" t="n"/>
      <c r="C43" s="5" t="n"/>
      <c r="D43" s="5" t="n"/>
      <c r="E43" s="11" t="n"/>
      <c r="F43" s="5" t="n"/>
      <c r="G43" s="6" t="n"/>
      <c r="H43" s="6" t="n"/>
      <c r="I43" s="5" t="n"/>
      <c r="J43" s="2" t="n"/>
    </row>
    <row r="44" ht="22" customHeight="1">
      <c r="A44" s="2" t="n"/>
      <c r="B44" s="5" t="n"/>
      <c r="C44" s="5" t="n"/>
      <c r="D44" s="5" t="n"/>
      <c r="E44" s="11" t="n"/>
      <c r="F44" s="5" t="n"/>
      <c r="G44" s="6" t="n"/>
      <c r="H44" s="6" t="n"/>
      <c r="I44" s="5" t="n"/>
      <c r="J44" s="2" t="n"/>
    </row>
    <row r="45" ht="22" customHeight="1">
      <c r="A45" s="2" t="n"/>
      <c r="B45" s="5" t="n"/>
      <c r="C45" s="5" t="n"/>
      <c r="D45" s="5" t="n"/>
      <c r="E45" s="11" t="n"/>
      <c r="F45" s="5" t="n"/>
      <c r="G45" s="6" t="n"/>
      <c r="H45" s="6" t="n"/>
      <c r="I45" s="5" t="n"/>
      <c r="J45" s="2" t="n"/>
    </row>
    <row r="46" ht="22" customHeight="1">
      <c r="A46" s="2" t="n"/>
      <c r="B46" s="5" t="n"/>
      <c r="C46" s="5" t="n"/>
      <c r="D46" s="5" t="n"/>
      <c r="E46" s="11" t="n"/>
      <c r="F46" s="5" t="n"/>
      <c r="G46" s="6" t="n"/>
      <c r="H46" s="6" t="n"/>
      <c r="I46" s="5" t="n"/>
      <c r="J46" s="2" t="n"/>
    </row>
    <row r="47" ht="22" customHeight="1">
      <c r="A47" s="2" t="n"/>
      <c r="B47" s="5" t="n"/>
      <c r="C47" s="5" t="n"/>
      <c r="D47" s="5" t="n"/>
      <c r="E47" s="11" t="n"/>
      <c r="F47" s="5" t="n"/>
      <c r="G47" s="6" t="n"/>
      <c r="H47" s="6" t="n"/>
      <c r="I47" s="5" t="n"/>
      <c r="J47" s="2" t="n"/>
    </row>
    <row r="48" ht="22" customHeight="1">
      <c r="A48" s="2" t="n"/>
      <c r="B48" s="5" t="n"/>
      <c r="C48" s="5" t="n"/>
      <c r="D48" s="5" t="n"/>
      <c r="E48" s="11" t="n"/>
      <c r="F48" s="5" t="n"/>
      <c r="G48" s="6" t="n"/>
      <c r="H48" s="6" t="n"/>
      <c r="I48" s="5" t="n"/>
      <c r="J48" s="2" t="n"/>
    </row>
    <row r="49" ht="22" customHeight="1">
      <c r="A49" s="2" t="n"/>
      <c r="B49" s="5" t="n"/>
      <c r="C49" s="5" t="n"/>
      <c r="D49" s="5" t="n"/>
      <c r="E49" s="11" t="n"/>
      <c r="F49" s="5" t="n"/>
      <c r="G49" s="6" t="n"/>
      <c r="H49" s="6" t="n"/>
      <c r="I49" s="5" t="n"/>
      <c r="J49" s="2" t="n"/>
    </row>
    <row r="50" ht="22" customHeight="1">
      <c r="A50" s="2" t="n"/>
      <c r="B50" s="5" t="n"/>
      <c r="C50" s="5" t="n"/>
      <c r="D50" s="5" t="n"/>
      <c r="E50" s="11" t="n"/>
      <c r="F50" s="5" t="n"/>
      <c r="G50" s="6" t="n"/>
      <c r="H50" s="6" t="n"/>
      <c r="I50" s="5" t="n"/>
      <c r="J50" s="2" t="n"/>
    </row>
    <row r="51" ht="22" customHeight="1">
      <c r="A51" s="2" t="n"/>
      <c r="B51" s="5" t="n"/>
      <c r="C51" s="5" t="n"/>
      <c r="D51" s="5" t="n"/>
      <c r="E51" s="11" t="n"/>
      <c r="F51" s="5" t="n"/>
      <c r="G51" s="6" t="n"/>
      <c r="H51" s="6" t="n"/>
      <c r="I51" s="5" t="n"/>
      <c r="J51" s="2" t="n"/>
    </row>
    <row r="52" ht="22" customHeight="1">
      <c r="A52" s="2" t="n"/>
      <c r="B52" s="5" t="n"/>
      <c r="C52" s="5" t="n"/>
      <c r="D52" s="5" t="n"/>
      <c r="E52" s="11" t="n"/>
      <c r="F52" s="5" t="n"/>
      <c r="G52" s="6" t="n"/>
      <c r="H52" s="6" t="n"/>
      <c r="I52" s="5" t="n"/>
      <c r="J52" s="2" t="n"/>
    </row>
    <row r="53" ht="22" customHeight="1">
      <c r="A53" s="2" t="n"/>
      <c r="B53" s="5" t="n"/>
      <c r="C53" s="5" t="n"/>
      <c r="D53" s="5" t="n"/>
      <c r="E53" s="11" t="n"/>
      <c r="F53" s="5" t="n"/>
      <c r="G53" s="6" t="n"/>
      <c r="H53" s="6" t="n"/>
      <c r="I53" s="5" t="n"/>
      <c r="J53" s="2" t="n"/>
    </row>
    <row r="54" ht="22" customHeight="1">
      <c r="A54" s="2" t="n"/>
      <c r="B54" s="5" t="n"/>
      <c r="C54" s="5" t="n"/>
      <c r="D54" s="5" t="n"/>
      <c r="E54" s="11" t="n"/>
      <c r="F54" s="5" t="n"/>
      <c r="G54" s="6" t="n"/>
      <c r="H54" s="6" t="n"/>
      <c r="I54" s="5" t="n"/>
      <c r="J54" s="2" t="n"/>
    </row>
    <row r="55" ht="22" customHeight="1">
      <c r="A55" s="2" t="n"/>
      <c r="B55" s="5" t="n"/>
      <c r="C55" s="5" t="n"/>
      <c r="D55" s="5" t="n"/>
      <c r="E55" s="11" t="n"/>
      <c r="F55" s="5" t="n"/>
      <c r="G55" s="6" t="n"/>
      <c r="H55" s="6" t="n"/>
      <c r="I55" s="5" t="n"/>
      <c r="J55" s="2" t="n"/>
    </row>
    <row r="56" ht="22" customHeight="1">
      <c r="A56" s="2" t="n"/>
      <c r="B56" s="5" t="n"/>
      <c r="C56" s="5" t="n"/>
      <c r="D56" s="5" t="n"/>
      <c r="E56" s="11" t="n"/>
      <c r="F56" s="5" t="n"/>
      <c r="G56" s="6" t="n"/>
      <c r="H56" s="6" t="n"/>
      <c r="I56" s="5" t="n"/>
      <c r="J56" s="2" t="n"/>
    </row>
    <row r="57" ht="22" customHeight="1">
      <c r="A57" s="2" t="n"/>
      <c r="B57" s="5" t="n"/>
      <c r="C57" s="5" t="n"/>
      <c r="D57" s="5" t="n"/>
      <c r="E57" s="11" t="n"/>
      <c r="F57" s="5" t="n"/>
      <c r="G57" s="6" t="n"/>
      <c r="H57" s="6" t="n"/>
      <c r="I57" s="5" t="n"/>
      <c r="J57" s="2" t="n"/>
    </row>
    <row r="58" ht="22" customHeight="1">
      <c r="A58" s="2" t="n"/>
      <c r="B58" s="5" t="n"/>
      <c r="C58" s="5" t="n"/>
      <c r="D58" s="5" t="n"/>
      <c r="E58" s="11" t="n"/>
      <c r="F58" s="5" t="n"/>
      <c r="G58" s="6" t="n"/>
      <c r="H58" s="6" t="n"/>
      <c r="I58" s="5" t="n"/>
      <c r="J58" s="2" t="n"/>
    </row>
    <row r="59" ht="22" customHeight="1">
      <c r="A59" s="2" t="n"/>
      <c r="B59" s="5" t="n"/>
      <c r="C59" s="5" t="n"/>
      <c r="D59" s="5" t="n"/>
      <c r="E59" s="11" t="n"/>
      <c r="F59" s="5" t="n"/>
      <c r="G59" s="6" t="n"/>
      <c r="H59" s="6" t="n"/>
      <c r="I59" s="5" t="n"/>
      <c r="J59" s="2" t="n"/>
    </row>
    <row r="60" ht="22" customHeight="1">
      <c r="A60" s="2" t="n"/>
      <c r="B60" s="5" t="n"/>
      <c r="C60" s="5" t="n"/>
      <c r="D60" s="5" t="n"/>
      <c r="E60" s="11" t="n"/>
      <c r="F60" s="5" t="n"/>
      <c r="G60" s="6" t="n"/>
      <c r="H60" s="6" t="n"/>
      <c r="I60" s="5" t="n"/>
      <c r="J60" s="2" t="n"/>
    </row>
    <row r="61" ht="22" customHeight="1">
      <c r="A61" s="2" t="n"/>
      <c r="B61" s="5" t="n"/>
      <c r="C61" s="5" t="n"/>
      <c r="D61" s="5" t="n"/>
      <c r="E61" s="11" t="n"/>
      <c r="F61" s="5" t="n"/>
      <c r="G61" s="6" t="n"/>
      <c r="H61" s="6" t="n"/>
      <c r="I61" s="5" t="n"/>
      <c r="J61" s="2" t="n"/>
    </row>
    <row r="62" ht="22" customHeight="1">
      <c r="A62" s="2" t="n"/>
      <c r="B62" s="5" t="n"/>
      <c r="C62" s="5" t="n"/>
      <c r="D62" s="5" t="n"/>
      <c r="E62" s="11" t="n"/>
      <c r="F62" s="5" t="n"/>
      <c r="G62" s="6" t="n"/>
      <c r="H62" s="6" t="n"/>
      <c r="I62" s="5" t="n"/>
      <c r="J62" s="2" t="n"/>
    </row>
    <row r="63" ht="22" customHeight="1">
      <c r="A63" s="2" t="n"/>
      <c r="B63" s="5" t="n"/>
      <c r="C63" s="5" t="n"/>
      <c r="D63" s="5" t="n"/>
      <c r="E63" s="11" t="n"/>
      <c r="F63" s="5" t="n"/>
      <c r="G63" s="6" t="n"/>
      <c r="H63" s="6" t="n"/>
      <c r="I63" s="5" t="n"/>
      <c r="J63" s="2" t="n"/>
    </row>
    <row r="64" ht="22" customHeight="1">
      <c r="A64" s="2" t="n"/>
      <c r="B64" s="5" t="n"/>
      <c r="C64" s="5" t="n"/>
      <c r="D64" s="5" t="n"/>
      <c r="E64" s="11" t="n"/>
      <c r="F64" s="5" t="n"/>
      <c r="G64" s="6" t="n"/>
      <c r="H64" s="6" t="n"/>
      <c r="I64" s="5" t="n"/>
      <c r="J64" s="2" t="n"/>
    </row>
    <row r="65" ht="22" customHeight="1">
      <c r="A65" s="2" t="n"/>
      <c r="B65" s="5" t="n"/>
      <c r="C65" s="5" t="n"/>
      <c r="D65" s="5" t="n"/>
      <c r="E65" s="11" t="n"/>
      <c r="F65" s="5" t="n"/>
      <c r="G65" s="6" t="n"/>
      <c r="H65" s="6" t="n"/>
      <c r="I65" s="5" t="n"/>
      <c r="J65" s="2" t="n"/>
    </row>
    <row r="66" ht="22" customHeight="1">
      <c r="A66" s="2" t="n"/>
      <c r="B66" s="5" t="n"/>
      <c r="C66" s="5" t="n"/>
      <c r="D66" s="5" t="n"/>
      <c r="E66" s="11" t="n"/>
      <c r="F66" s="5" t="n"/>
      <c r="G66" s="6" t="n"/>
      <c r="H66" s="6" t="n"/>
      <c r="I66" s="5" t="n"/>
      <c r="J66" s="2" t="n"/>
    </row>
    <row r="67" ht="22" customHeight="1">
      <c r="A67" s="2" t="n"/>
      <c r="B67" s="5" t="n"/>
      <c r="C67" s="5" t="n"/>
      <c r="D67" s="5" t="n"/>
      <c r="E67" s="11" t="n"/>
      <c r="F67" s="5" t="n"/>
      <c r="G67" s="6" t="n"/>
      <c r="H67" s="6" t="n"/>
      <c r="I67" s="5" t="n"/>
      <c r="J67" s="2" t="n"/>
    </row>
    <row r="68" ht="22" customHeight="1">
      <c r="A68" s="2" t="n"/>
      <c r="B68" s="5" t="n"/>
      <c r="C68" s="5" t="n"/>
      <c r="D68" s="5" t="n"/>
      <c r="E68" s="11" t="n"/>
      <c r="F68" s="5" t="n"/>
      <c r="G68" s="6" t="n"/>
      <c r="H68" s="6" t="n"/>
      <c r="I68" s="5" t="n"/>
      <c r="J68" s="2" t="n"/>
    </row>
    <row r="69" ht="22" customHeight="1">
      <c r="A69" s="2" t="n"/>
      <c r="B69" s="5" t="n"/>
      <c r="C69" s="5" t="n"/>
      <c r="D69" s="5" t="n"/>
      <c r="E69" s="11" t="n"/>
      <c r="F69" s="5" t="n"/>
      <c r="G69" s="6" t="n"/>
      <c r="H69" s="6" t="n"/>
      <c r="I69" s="5" t="n"/>
      <c r="J69" s="2" t="n"/>
    </row>
    <row r="70" ht="22" customHeight="1">
      <c r="A70" s="2" t="n"/>
      <c r="B70" s="5" t="n"/>
      <c r="C70" s="5" t="n"/>
      <c r="D70" s="5" t="n"/>
      <c r="E70" s="11" t="n"/>
      <c r="F70" s="5" t="n"/>
      <c r="G70" s="6" t="n"/>
      <c r="H70" s="6" t="n"/>
      <c r="I70" s="5" t="n"/>
      <c r="J70" s="2" t="n"/>
    </row>
    <row r="71" ht="22" customHeight="1">
      <c r="A71" s="2" t="n"/>
      <c r="B71" s="5" t="n"/>
      <c r="C71" s="5" t="n"/>
      <c r="D71" s="5" t="n"/>
      <c r="E71" s="11" t="n"/>
      <c r="F71" s="5" t="n"/>
      <c r="G71" s="6" t="n"/>
      <c r="H71" s="6" t="n"/>
      <c r="I71" s="5" t="n"/>
      <c r="J71" s="2" t="n"/>
    </row>
    <row r="72" ht="22" customHeight="1">
      <c r="A72" s="2" t="n"/>
      <c r="B72" s="5" t="n"/>
      <c r="C72" s="5" t="n"/>
      <c r="D72" s="5" t="n"/>
      <c r="E72" s="11" t="n"/>
      <c r="F72" s="5" t="n"/>
      <c r="G72" s="6" t="n"/>
      <c r="H72" s="6" t="n"/>
      <c r="I72" s="5" t="n"/>
      <c r="J72" s="2" t="n"/>
    </row>
    <row r="73" ht="22" customHeight="1">
      <c r="A73" s="2" t="n"/>
      <c r="B73" s="5" t="n"/>
      <c r="C73" s="5" t="n"/>
      <c r="D73" s="5" t="n"/>
      <c r="E73" s="11" t="n"/>
      <c r="F73" s="5" t="n"/>
      <c r="G73" s="6" t="n"/>
      <c r="H73" s="6" t="n"/>
      <c r="I73" s="5" t="n"/>
      <c r="J73" s="2" t="n"/>
    </row>
    <row r="74" ht="22" customHeight="1">
      <c r="A74" s="2" t="n"/>
      <c r="B74" s="5" t="n"/>
      <c r="C74" s="5" t="n"/>
      <c r="D74" s="5" t="n"/>
      <c r="E74" s="11" t="n"/>
      <c r="F74" s="5" t="n"/>
      <c r="G74" s="6" t="n"/>
      <c r="H74" s="6" t="n"/>
      <c r="I74" s="5" t="n"/>
      <c r="J74" s="2" t="n"/>
    </row>
    <row r="75" ht="22" customHeight="1">
      <c r="A75" s="2" t="n"/>
      <c r="B75" s="5" t="n"/>
      <c r="C75" s="5" t="n"/>
      <c r="D75" s="5" t="n"/>
      <c r="E75" s="11" t="n"/>
      <c r="F75" s="5" t="n"/>
      <c r="G75" s="6" t="n"/>
      <c r="H75" s="6" t="n"/>
      <c r="I75" s="5" t="n"/>
      <c r="J75" s="2" t="n"/>
    </row>
    <row r="76" ht="22" customHeight="1">
      <c r="A76" s="2" t="n"/>
      <c r="B76" s="5" t="n"/>
      <c r="C76" s="5" t="n"/>
      <c r="D76" s="5" t="n"/>
      <c r="E76" s="11" t="n"/>
      <c r="F76" s="5" t="n"/>
      <c r="G76" s="6" t="n"/>
      <c r="H76" s="6" t="n"/>
      <c r="I76" s="5" t="n"/>
      <c r="J76" s="2" t="n"/>
    </row>
    <row r="77" ht="22" customHeight="1">
      <c r="A77" s="2" t="n"/>
      <c r="B77" s="5" t="n"/>
      <c r="C77" s="5" t="n"/>
      <c r="D77" s="5" t="n"/>
      <c r="E77" s="11" t="n"/>
      <c r="F77" s="5" t="n"/>
      <c r="G77" s="6" t="n"/>
      <c r="H77" s="6" t="n"/>
      <c r="I77" s="5" t="n"/>
      <c r="J77" s="2" t="n"/>
    </row>
    <row r="78" ht="22" customHeight="1">
      <c r="A78" s="2" t="n"/>
      <c r="B78" s="5" t="n"/>
      <c r="C78" s="5" t="n"/>
      <c r="D78" s="5" t="n"/>
      <c r="E78" s="11" t="n"/>
      <c r="F78" s="5" t="n"/>
      <c r="G78" s="6" t="n"/>
      <c r="H78" s="6" t="n"/>
      <c r="I78" s="5" t="n"/>
      <c r="J78" s="2" t="n"/>
    </row>
    <row r="79" ht="22" customHeight="1">
      <c r="A79" s="2" t="n"/>
      <c r="B79" s="5" t="n"/>
      <c r="C79" s="5" t="n"/>
      <c r="D79" s="5" t="n"/>
      <c r="E79" s="11" t="n"/>
      <c r="F79" s="5" t="n"/>
      <c r="G79" s="6" t="n"/>
      <c r="H79" s="6" t="n"/>
      <c r="I79" s="5" t="n"/>
      <c r="J79" s="2" t="n"/>
    </row>
    <row r="80" ht="22" customHeight="1">
      <c r="A80" s="2" t="n"/>
      <c r="B80" s="5" t="n"/>
      <c r="C80" s="5" t="n"/>
      <c r="D80" s="5" t="n"/>
      <c r="E80" s="11" t="n"/>
      <c r="F80" s="5" t="n"/>
      <c r="G80" s="6" t="n"/>
      <c r="H80" s="6" t="n"/>
      <c r="I80" s="5" t="n"/>
      <c r="J80" s="2" t="n"/>
    </row>
    <row r="81" ht="22" customHeight="1">
      <c r="A81" s="2" t="n"/>
      <c r="B81" s="5" t="n"/>
      <c r="C81" s="5" t="n"/>
      <c r="D81" s="5" t="n"/>
      <c r="E81" s="11" t="n"/>
      <c r="F81" s="5" t="n"/>
      <c r="G81" s="6" t="n"/>
      <c r="H81" s="6" t="n"/>
      <c r="I81" s="5" t="n"/>
      <c r="J81" s="2" t="n"/>
    </row>
    <row r="82" ht="22" customHeight="1">
      <c r="A82" s="2" t="n"/>
      <c r="B82" s="5" t="n"/>
      <c r="C82" s="5" t="n"/>
      <c r="D82" s="5" t="n"/>
      <c r="E82" s="11" t="n"/>
      <c r="F82" s="5" t="n"/>
      <c r="G82" s="6" t="n"/>
      <c r="H82" s="6" t="n"/>
      <c r="I82" s="5" t="n"/>
      <c r="J82" s="2" t="n"/>
    </row>
    <row r="83" ht="22" customHeight="1">
      <c r="A83" s="2" t="n"/>
      <c r="B83" s="5" t="n"/>
      <c r="C83" s="5" t="n"/>
      <c r="D83" s="5" t="n"/>
      <c r="E83" s="11" t="n"/>
      <c r="F83" s="5" t="n"/>
      <c r="G83" s="6" t="n"/>
      <c r="H83" s="6" t="n"/>
      <c r="I83" s="5" t="n"/>
      <c r="J83" s="2" t="n"/>
    </row>
    <row r="84" ht="22" customHeight="1">
      <c r="A84" s="2" t="n"/>
      <c r="B84" s="5" t="n"/>
      <c r="C84" s="5" t="n"/>
      <c r="D84" s="5" t="n"/>
      <c r="E84" s="11" t="n"/>
      <c r="F84" s="5" t="n"/>
      <c r="G84" s="6" t="n"/>
      <c r="H84" s="6" t="n"/>
      <c r="I84" s="5" t="n"/>
      <c r="J84" s="2" t="n"/>
    </row>
    <row r="85" ht="22" customHeight="1">
      <c r="A85" s="2" t="n"/>
      <c r="B85" s="5" t="n"/>
      <c r="C85" s="5" t="n"/>
      <c r="D85" s="5" t="n"/>
      <c r="E85" s="11" t="n"/>
      <c r="F85" s="5" t="n"/>
      <c r="G85" s="6" t="n"/>
      <c r="H85" s="6" t="n"/>
      <c r="I85" s="5" t="n"/>
      <c r="J85" s="2" t="n"/>
    </row>
    <row r="86" ht="22" customHeight="1">
      <c r="A86" s="2" t="n"/>
      <c r="B86" s="5" t="n"/>
      <c r="C86" s="5" t="n"/>
      <c r="D86" s="5" t="n"/>
      <c r="E86" s="11" t="n"/>
      <c r="F86" s="5" t="n"/>
      <c r="G86" s="6" t="n"/>
      <c r="H86" s="6" t="n"/>
      <c r="I86" s="5" t="n"/>
      <c r="J86" s="2" t="n"/>
    </row>
    <row r="87" ht="22" customHeight="1">
      <c r="A87" s="2" t="n"/>
      <c r="B87" s="5" t="n"/>
      <c r="C87" s="5" t="n"/>
      <c r="D87" s="5" t="n"/>
      <c r="E87" s="11" t="n"/>
      <c r="F87" s="5" t="n"/>
      <c r="G87" s="6" t="n"/>
      <c r="H87" s="6" t="n"/>
      <c r="I87" s="5" t="n"/>
      <c r="J87" s="2" t="n"/>
    </row>
    <row r="88" ht="22" customHeight="1">
      <c r="A88" s="2" t="n"/>
      <c r="B88" s="5" t="n"/>
      <c r="C88" s="5" t="n"/>
      <c r="D88" s="5" t="n"/>
      <c r="E88" s="11" t="n"/>
      <c r="F88" s="5" t="n"/>
      <c r="G88" s="6" t="n"/>
      <c r="H88" s="6" t="n"/>
      <c r="I88" s="5" t="n"/>
      <c r="J88" s="2" t="n"/>
    </row>
    <row r="89" ht="22" customHeight="1">
      <c r="A89" s="2" t="n"/>
      <c r="B89" s="5" t="n"/>
      <c r="C89" s="5" t="n"/>
      <c r="D89" s="5" t="n"/>
      <c r="E89" s="11" t="n"/>
      <c r="F89" s="5" t="n"/>
      <c r="G89" s="6" t="n"/>
      <c r="H89" s="6" t="n"/>
      <c r="I89" s="5" t="n"/>
      <c r="J89" s="2" t="n"/>
    </row>
    <row r="90" ht="22" customHeight="1">
      <c r="A90" s="2" t="n"/>
      <c r="B90" s="5" t="n"/>
      <c r="C90" s="5" t="n"/>
      <c r="D90" s="5" t="n"/>
      <c r="E90" s="11" t="n"/>
      <c r="F90" s="5" t="n"/>
      <c r="G90" s="6" t="n"/>
      <c r="H90" s="6" t="n"/>
      <c r="I90" s="5" t="n"/>
      <c r="J90" s="2" t="n"/>
    </row>
    <row r="91" ht="22" customHeight="1">
      <c r="A91" s="2" t="n"/>
      <c r="B91" s="5" t="n"/>
      <c r="C91" s="5" t="n"/>
      <c r="D91" s="5" t="n"/>
      <c r="E91" s="11" t="n"/>
      <c r="F91" s="5" t="n"/>
      <c r="G91" s="6" t="n"/>
      <c r="H91" s="6" t="n"/>
      <c r="I91" s="5" t="n"/>
      <c r="J91" s="2" t="n"/>
    </row>
    <row r="92" ht="22" customHeight="1">
      <c r="A92" s="2" t="n"/>
      <c r="B92" s="5" t="n"/>
      <c r="C92" s="5" t="n"/>
      <c r="D92" s="5" t="n"/>
      <c r="E92" s="11" t="n"/>
      <c r="F92" s="5" t="n"/>
      <c r="G92" s="6" t="n"/>
      <c r="H92" s="6" t="n"/>
      <c r="I92" s="5" t="n"/>
      <c r="J92" s="2" t="n"/>
    </row>
    <row r="93" ht="22" customHeight="1">
      <c r="A93" s="2" t="n"/>
      <c r="B93" s="5" t="n"/>
      <c r="C93" s="5" t="n"/>
      <c r="D93" s="5" t="n"/>
      <c r="E93" s="11" t="n"/>
      <c r="F93" s="5" t="n"/>
      <c r="G93" s="6" t="n"/>
      <c r="H93" s="6" t="n"/>
      <c r="I93" s="5" t="n"/>
      <c r="J93" s="2" t="n"/>
    </row>
    <row r="94" ht="22" customHeight="1">
      <c r="A94" s="2" t="n"/>
      <c r="B94" s="5" t="n"/>
      <c r="C94" s="5" t="n"/>
      <c r="D94" s="5" t="n"/>
      <c r="E94" s="11" t="n"/>
      <c r="F94" s="5" t="n"/>
      <c r="G94" s="6" t="n"/>
      <c r="H94" s="6" t="n"/>
      <c r="I94" s="5" t="n"/>
      <c r="J94" s="2" t="n"/>
    </row>
    <row r="95" ht="22" customHeight="1">
      <c r="A95" s="2" t="n"/>
      <c r="B95" s="5" t="n"/>
      <c r="C95" s="5" t="n"/>
      <c r="D95" s="5" t="n"/>
      <c r="E95" s="11" t="n"/>
      <c r="F95" s="5" t="n"/>
      <c r="G95" s="6" t="n"/>
      <c r="H95" s="6" t="n"/>
      <c r="I95" s="5" t="n"/>
      <c r="J95" s="2" t="n"/>
    </row>
    <row r="96" ht="22" customHeight="1">
      <c r="A96" s="2" t="n"/>
      <c r="B96" s="5" t="n"/>
      <c r="C96" s="5" t="n"/>
      <c r="D96" s="5" t="n"/>
      <c r="E96" s="11" t="n"/>
      <c r="F96" s="5" t="n"/>
      <c r="G96" s="6" t="n"/>
      <c r="H96" s="6" t="n"/>
      <c r="I96" s="5" t="n"/>
      <c r="J96" s="2" t="n"/>
    </row>
    <row r="97" ht="22" customHeight="1">
      <c r="A97" s="2" t="n"/>
      <c r="B97" s="5" t="n"/>
      <c r="C97" s="5" t="n"/>
      <c r="D97" s="5" t="n"/>
      <c r="E97" s="11" t="n"/>
      <c r="F97" s="5" t="n"/>
      <c r="G97" s="6" t="n"/>
      <c r="H97" s="6" t="n"/>
      <c r="I97" s="5" t="n"/>
      <c r="J97" s="2" t="n"/>
    </row>
    <row r="98" ht="22" customHeight="1">
      <c r="A98" s="2" t="n"/>
      <c r="B98" s="5" t="n"/>
      <c r="C98" s="5" t="n"/>
      <c r="D98" s="5" t="n"/>
      <c r="E98" s="11" t="n"/>
      <c r="F98" s="5" t="n"/>
      <c r="G98" s="6" t="n"/>
      <c r="H98" s="6" t="n"/>
      <c r="I98" s="5" t="n"/>
      <c r="J98" s="2" t="n"/>
    </row>
    <row r="99" ht="22" customHeight="1">
      <c r="A99" s="2" t="n"/>
      <c r="B99" s="5" t="n"/>
      <c r="C99" s="5" t="n"/>
      <c r="D99" s="5" t="n"/>
      <c r="E99" s="11" t="n"/>
      <c r="F99" s="5" t="n"/>
      <c r="G99" s="6" t="n"/>
      <c r="H99" s="6" t="n"/>
      <c r="I99" s="5" t="n"/>
      <c r="J99" s="2" t="n"/>
    </row>
    <row r="100" ht="22" customHeight="1">
      <c r="A100" s="2" t="n"/>
      <c r="B100" s="5" t="n"/>
      <c r="C100" s="5" t="n"/>
      <c r="D100" s="5" t="n"/>
      <c r="E100" s="11" t="n"/>
      <c r="F100" s="5" t="n"/>
      <c r="G100" s="6" t="n"/>
      <c r="H100" s="6" t="n"/>
      <c r="I100" s="5" t="n"/>
      <c r="J100" s="2" t="n"/>
    </row>
    <row r="101" ht="22" customHeight="1">
      <c r="A101" s="2" t="n"/>
      <c r="B101" s="5" t="n"/>
      <c r="C101" s="5" t="n"/>
      <c r="D101" s="5" t="n"/>
      <c r="E101" s="11" t="n"/>
      <c r="F101" s="5" t="n"/>
      <c r="G101" s="6" t="n"/>
      <c r="H101" s="6" t="n"/>
      <c r="I101" s="5" t="n"/>
      <c r="J101" s="2" t="n"/>
    </row>
  </sheetData>
  <autoFilter ref="A1:J101"/>
  <conditionalFormatting sqref="J2:J101">
    <cfRule type="expression" priority="1" dxfId="2" stopIfTrue="1">
      <formula>$J2="Ativa"</formula>
    </cfRule>
    <cfRule type="expression" priority="2" dxfId="1" stopIfTrue="1">
      <formula>$J2="Em manutenção"</formula>
    </cfRule>
    <cfRule type="expression" priority="3" dxfId="0" stopIfTrue="1">
      <formula>$J2="Inativa"</formula>
    </cfRule>
  </conditionalFormatting>
  <dataValidations count="3">
    <dataValidation sqref="E2:E101" showErrorMessage="1" showInputMessage="1" allowBlank="1" errorTitle="Ano inválido" error="Informe um ano entre 2000 e 2100." type="whole" operator="between">
      <formula1>2000</formula1>
      <formula2>2100</formula2>
    </dataValidation>
    <dataValidation sqref="H2:H101" showErrorMessage="1" showInputMessage="1" allowBlank="1" errorTitle="Intervalo inválido" error="Informe um intervalo de manutenção maior que zero." type="decimal" operator="greaterThan">
      <formula1>0</formula1>
    </dataValidation>
    <dataValidation sqref="J2:J101" showErrorMessage="1" showInputMessage="1" allowBlank="1" errorTitle="Situação inválida" error="Selecione uma situação da lista." type="list">
      <formula1>"Ativa,Em manutenção,Inativa"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C8102E"/>
    <outlinePr summaryBelow="1" summaryRight="1"/>
    <pageSetUpPr/>
  </sheetPr>
  <dimension ref="A1:O3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21" customWidth="1" min="3" max="3"/>
    <col width="20" customWidth="1" min="4" max="4"/>
    <col width="20" customWidth="1" min="5" max="5"/>
    <col width="19" customWidth="1" min="6" max="6"/>
    <col width="4" customWidth="1" min="7" max="7"/>
    <col width="20" customWidth="1" min="8" max="8"/>
    <col width="14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  <col width="3" customWidth="1" min="15" max="15"/>
  </cols>
  <sheetData>
    <row r="1" ht="30" customHeight="1">
      <c r="A1" s="12" t="inlineStr">
        <is>
          <t>Resumo Executivo | Controle de Horímetro de Máquinas</t>
        </is>
      </c>
    </row>
    <row r="2"/>
    <row r="3">
      <c r="A3" s="13" t="inlineStr">
        <is>
          <t>Indicadores principais</t>
        </is>
      </c>
      <c r="H3" s="13" t="inlineStr">
        <is>
          <t>Status de manutenção</t>
        </is>
      </c>
    </row>
    <row r="4">
      <c r="A4" s="1" t="inlineStr">
        <is>
          <t>Indicador</t>
        </is>
      </c>
      <c r="B4" s="1" t="inlineStr">
        <is>
          <t>Valor</t>
        </is>
      </c>
      <c r="H4" s="1" t="inlineStr">
        <is>
          <t>Status</t>
        </is>
      </c>
      <c r="I4" s="1" t="inlineStr">
        <is>
          <t>Quantidade</t>
        </is>
      </c>
    </row>
    <row r="5">
      <c r="A5" s="14" t="inlineStr">
        <is>
          <t>Total de horas trabalhadas</t>
        </is>
      </c>
      <c r="B5" s="15">
        <f>SUM('Lançamentos'!$J$2:$J$101)</f>
        <v/>
      </c>
      <c r="H5" s="16" t="inlineStr">
        <is>
          <t>Em dia</t>
        </is>
      </c>
      <c r="I5" s="16">
        <f>COUNTIF('Lançamentos'!$O$2:$O$101,H5)</f>
        <v/>
      </c>
    </row>
    <row r="6">
      <c r="A6" s="14" t="inlineStr">
        <is>
          <t>Média de horas por lançamento</t>
        </is>
      </c>
      <c r="B6" s="15">
        <f>IFERROR(AVERAGE('Lançamentos'!$J$2:$J$101),0)</f>
        <v/>
      </c>
      <c r="H6" s="16" t="inlineStr">
        <is>
          <t>Próxima</t>
        </is>
      </c>
      <c r="I6" s="16">
        <f>COUNTIF('Lançamentos'!$O$2:$O$101,H6)</f>
        <v/>
      </c>
    </row>
    <row r="7">
      <c r="A7" s="14" t="inlineStr">
        <is>
          <t>Total de combustível</t>
        </is>
      </c>
      <c r="B7" s="33">
        <f>SUM('Lançamentos'!$Q$2:$Q$101)</f>
        <v/>
      </c>
      <c r="H7" s="16" t="inlineStr">
        <is>
          <t>Vencida</t>
        </is>
      </c>
      <c r="I7" s="16">
        <f>COUNTIF('Lançamentos'!$O$2:$O$101,H7)</f>
        <v/>
      </c>
    </row>
    <row r="8">
      <c r="A8" s="14" t="inlineStr">
        <is>
          <t>Total de manutenção</t>
        </is>
      </c>
      <c r="B8" s="33">
        <f>SUM('Lançamentos'!$R$2:$R$101)</f>
        <v/>
      </c>
    </row>
    <row r="9">
      <c r="A9" s="14" t="inlineStr">
        <is>
          <t>Máquinas com manutenção vencida</t>
        </is>
      </c>
      <c r="B9" s="18">
        <f>COUNTIF('Lançamentos'!$O$2:$O$101,"Vencida")</f>
        <v/>
      </c>
    </row>
    <row r="10">
      <c r="A10" s="14" t="inlineStr">
        <is>
          <t>Percentual de lançamentos em dia</t>
        </is>
      </c>
      <c r="B10" s="34">
        <f>IFERROR(COUNTIF('Lançamentos'!$O$2:$O$101,"Em dia")/COUNTA('Lançamentos'!$D$2:$D$101),0)</f>
        <v/>
      </c>
    </row>
    <row r="11">
      <c r="A11" s="14" t="inlineStr">
        <is>
          <t>Maior utilização registrada</t>
        </is>
      </c>
      <c r="B11" s="34">
        <f>IFERROR(MAX('Lançamentos'!$L$2:$L$101),0)</f>
        <v/>
      </c>
    </row>
    <row r="12"/>
    <row r="13">
      <c r="A13" s="13" t="inlineStr">
        <is>
          <t>Resumo por máquina</t>
        </is>
      </c>
    </row>
    <row r="14">
      <c r="A14" s="1" t="inlineStr">
        <is>
          <t>Código</t>
        </is>
      </c>
      <c r="B14" s="1" t="inlineStr">
        <is>
          <t>Máquina</t>
        </is>
      </c>
      <c r="C14" s="1" t="inlineStr">
        <is>
          <t>Horas trabalhadas</t>
        </is>
      </c>
      <c r="D14" s="1" t="inlineStr">
        <is>
          <t>Combustível (R$)</t>
        </is>
      </c>
      <c r="E14" s="1" t="inlineStr">
        <is>
          <t>Manutenção (R$)</t>
        </is>
      </c>
      <c r="F14" s="1" t="inlineStr">
        <is>
          <t>Custo total (R$)</t>
        </is>
      </c>
    </row>
    <row r="15">
      <c r="A15" s="20" t="inlineStr">
        <is>
          <t>ESC-001</t>
        </is>
      </c>
      <c r="B15" s="21">
        <f>IFERROR(VLOOKUP($A15,'Cadastro de Máquinas'!$A$2:$J$101,2,FALSE),"")</f>
        <v/>
      </c>
      <c r="C15" s="22">
        <f>IF($A15="","",SUMIF('Lançamentos'!$D$2:$D$101,$A15,'Lançamentos'!$J$2:$J$101))</f>
        <v/>
      </c>
      <c r="D15" s="35">
        <f>IF($A15="","",SUMIF('Lançamentos'!$D$2:$D$101,$A15,'Lançamentos'!$Q$2:$Q$101))</f>
        <v/>
      </c>
      <c r="E15" s="35">
        <f>IF($A15="","",SUMIF('Lançamentos'!$D$2:$D$101,$A15,'Lançamentos'!$R$2:$R$101))</f>
        <v/>
      </c>
      <c r="F15" s="35">
        <f>IF($A15="","",D15+E15)</f>
        <v/>
      </c>
    </row>
    <row r="16">
      <c r="A16" s="16" t="inlineStr">
        <is>
          <t>PAC-002</t>
        </is>
      </c>
      <c r="B16" s="24">
        <f>IFERROR(VLOOKUP($A16,'Cadastro de Máquinas'!$A$2:$J$101,2,FALSE),"")</f>
        <v/>
      </c>
      <c r="C16" s="25">
        <f>IF($A16="","",SUMIF('Lançamentos'!$D$2:$D$101,$A16,'Lançamentos'!$J$2:$J$101))</f>
        <v/>
      </c>
      <c r="D16" s="36">
        <f>IF($A16="","",SUMIF('Lançamentos'!$D$2:$D$101,$A16,'Lançamentos'!$Q$2:$Q$101))</f>
        <v/>
      </c>
      <c r="E16" s="36">
        <f>IF($A16="","",SUMIF('Lançamentos'!$D$2:$D$101,$A16,'Lançamentos'!$R$2:$R$101))</f>
        <v/>
      </c>
      <c r="F16" s="36">
        <f>IF($A16="","",D16+E16)</f>
        <v/>
      </c>
    </row>
    <row r="17">
      <c r="A17" s="20" t="inlineStr">
        <is>
          <t>RET-003</t>
        </is>
      </c>
      <c r="B17" s="21">
        <f>IFERROR(VLOOKUP($A17,'Cadastro de Máquinas'!$A$2:$J$101,2,FALSE),"")</f>
        <v/>
      </c>
      <c r="C17" s="22">
        <f>IF($A17="","",SUMIF('Lançamentos'!$D$2:$D$101,$A17,'Lançamentos'!$J$2:$J$101))</f>
        <v/>
      </c>
      <c r="D17" s="35">
        <f>IF($A17="","",SUMIF('Lançamentos'!$D$2:$D$101,$A17,'Lançamentos'!$Q$2:$Q$101))</f>
        <v/>
      </c>
      <c r="E17" s="35">
        <f>IF($A17="","",SUMIF('Lançamentos'!$D$2:$D$101,$A17,'Lançamentos'!$R$2:$R$101))</f>
        <v/>
      </c>
      <c r="F17" s="35">
        <f>IF($A17="","",D17+E17)</f>
        <v/>
      </c>
    </row>
    <row r="18">
      <c r="A18" s="16" t="inlineStr">
        <is>
          <t>MOT-004</t>
        </is>
      </c>
      <c r="B18" s="24">
        <f>IFERROR(VLOOKUP($A18,'Cadastro de Máquinas'!$A$2:$J$101,2,FALSE),"")</f>
        <v/>
      </c>
      <c r="C18" s="25">
        <f>IF($A18="","",SUMIF('Lançamentos'!$D$2:$D$101,$A18,'Lançamentos'!$J$2:$J$101))</f>
        <v/>
      </c>
      <c r="D18" s="36">
        <f>IF($A18="","",SUMIF('Lançamentos'!$D$2:$D$101,$A18,'Lançamentos'!$Q$2:$Q$101))</f>
        <v/>
      </c>
      <c r="E18" s="36">
        <f>IF($A18="","",SUMIF('Lançamentos'!$D$2:$D$101,$A18,'Lançamentos'!$R$2:$R$101))</f>
        <v/>
      </c>
      <c r="F18" s="36">
        <f>IF($A18="","",D18+E18)</f>
        <v/>
      </c>
    </row>
    <row r="19">
      <c r="A19" s="20" t="inlineStr">
        <is>
          <t>EMP-005</t>
        </is>
      </c>
      <c r="B19" s="21">
        <f>IFERROR(VLOOKUP($A19,'Cadastro de Máquinas'!$A$2:$J$101,2,FALSE),"")</f>
        <v/>
      </c>
      <c r="C19" s="22">
        <f>IF($A19="","",SUMIF('Lançamentos'!$D$2:$D$101,$A19,'Lançamentos'!$J$2:$J$101))</f>
        <v/>
      </c>
      <c r="D19" s="35">
        <f>IF($A19="","",SUMIF('Lançamentos'!$D$2:$D$101,$A19,'Lançamentos'!$Q$2:$Q$101))</f>
        <v/>
      </c>
      <c r="E19" s="35">
        <f>IF($A19="","",SUMIF('Lançamentos'!$D$2:$D$101,$A19,'Lançamentos'!$R$2:$R$101))</f>
        <v/>
      </c>
      <c r="F19" s="35">
        <f>IF($A19="","",D19+E19)</f>
        <v/>
      </c>
    </row>
    <row r="20">
      <c r="A20" s="16" t="inlineStr">
        <is>
          <t>MIN-006</t>
        </is>
      </c>
      <c r="B20" s="24">
        <f>IFERROR(VLOOKUP($A20,'Cadastro de Máquinas'!$A$2:$J$101,2,FALSE),"")</f>
        <v/>
      </c>
      <c r="C20" s="25">
        <f>IF($A20="","",SUMIF('Lançamentos'!$D$2:$D$101,$A20,'Lançamentos'!$J$2:$J$101))</f>
        <v/>
      </c>
      <c r="D20" s="36">
        <f>IF($A20="","",SUMIF('Lançamentos'!$D$2:$D$101,$A20,'Lançamentos'!$Q$2:$Q$101))</f>
        <v/>
      </c>
      <c r="E20" s="36">
        <f>IF($A20="","",SUMIF('Lançamentos'!$D$2:$D$101,$A20,'Lançamentos'!$R$2:$R$101))</f>
        <v/>
      </c>
      <c r="F20" s="36">
        <f>IF($A20="","",D20+E20)</f>
        <v/>
      </c>
    </row>
    <row r="21">
      <c r="A21" s="20" t="inlineStr">
        <is>
          <t>COM-007</t>
        </is>
      </c>
      <c r="B21" s="21">
        <f>IFERROR(VLOOKUP($A21,'Cadastro de Máquinas'!$A$2:$J$101,2,FALSE),"")</f>
        <v/>
      </c>
      <c r="C21" s="22">
        <f>IF($A21="","",SUMIF('Lançamentos'!$D$2:$D$101,$A21,'Lançamentos'!$J$2:$J$101))</f>
        <v/>
      </c>
      <c r="D21" s="35">
        <f>IF($A21="","",SUMIF('Lançamentos'!$D$2:$D$101,$A21,'Lançamentos'!$Q$2:$Q$101))</f>
        <v/>
      </c>
      <c r="E21" s="35">
        <f>IF($A21="","",SUMIF('Lançamentos'!$D$2:$D$101,$A21,'Lançamentos'!$R$2:$R$101))</f>
        <v/>
      </c>
      <c r="F21" s="35">
        <f>IF($A21="","",D21+E21)</f>
        <v/>
      </c>
    </row>
    <row r="22">
      <c r="A22" s="16" t="inlineStr">
        <is>
          <t>GUI-008</t>
        </is>
      </c>
      <c r="B22" s="24">
        <f>IFERROR(VLOOKUP($A22,'Cadastro de Máquinas'!$A$2:$J$101,2,FALSE),"")</f>
        <v/>
      </c>
      <c r="C22" s="25">
        <f>IF($A22="","",SUMIF('Lançamentos'!$D$2:$D$101,$A22,'Lançamentos'!$J$2:$J$101))</f>
        <v/>
      </c>
      <c r="D22" s="36">
        <f>IF($A22="","",SUMIF('Lançamentos'!$D$2:$D$101,$A22,'Lançamentos'!$Q$2:$Q$101))</f>
        <v/>
      </c>
      <c r="E22" s="36">
        <f>IF($A22="","",SUMIF('Lançamentos'!$D$2:$D$101,$A22,'Lançamentos'!$R$2:$R$101))</f>
        <v/>
      </c>
      <c r="F22" s="36">
        <f>IF($A22="","",D22+E22)</f>
        <v/>
      </c>
    </row>
    <row r="23">
      <c r="A23" s="20" t="inlineStr">
        <is>
          <t>ROL-009</t>
        </is>
      </c>
      <c r="B23" s="21">
        <f>IFERROR(VLOOKUP($A23,'Cadastro de Máquinas'!$A$2:$J$101,2,FALSE),"")</f>
        <v/>
      </c>
      <c r="C23" s="22">
        <f>IF($A23="","",SUMIF('Lançamentos'!$D$2:$D$101,$A23,'Lançamentos'!$J$2:$J$101))</f>
        <v/>
      </c>
      <c r="D23" s="35">
        <f>IF($A23="","",SUMIF('Lançamentos'!$D$2:$D$101,$A23,'Lançamentos'!$Q$2:$Q$101))</f>
        <v/>
      </c>
      <c r="E23" s="35">
        <f>IF($A23="","",SUMIF('Lançamentos'!$D$2:$D$101,$A23,'Lançamentos'!$R$2:$R$101))</f>
        <v/>
      </c>
      <c r="F23" s="35">
        <f>IF($A23="","",D23+E23)</f>
        <v/>
      </c>
    </row>
    <row r="24">
      <c r="A24" s="16" t="inlineStr">
        <is>
          <t>TRA-010</t>
        </is>
      </c>
      <c r="B24" s="24">
        <f>IFERROR(VLOOKUP($A24,'Cadastro de Máquinas'!$A$2:$J$101,2,FALSE),"")</f>
        <v/>
      </c>
      <c r="C24" s="25">
        <f>IF($A24="","",SUMIF('Lançamentos'!$D$2:$D$101,$A24,'Lançamentos'!$J$2:$J$101))</f>
        <v/>
      </c>
      <c r="D24" s="36">
        <f>IF($A24="","",SUMIF('Lançamentos'!$D$2:$D$101,$A24,'Lançamentos'!$Q$2:$Q$101))</f>
        <v/>
      </c>
      <c r="E24" s="36">
        <f>IF($A24="","",SUMIF('Lançamentos'!$D$2:$D$101,$A24,'Lançamentos'!$R$2:$R$101))</f>
        <v/>
      </c>
      <c r="F24" s="36">
        <f>IF($A24="","",D24+E24)</f>
        <v/>
      </c>
    </row>
    <row r="25"/>
    <row r="26"/>
    <row r="27">
      <c r="A27" s="13" t="inlineStr">
        <is>
          <t>Resumo por cidade/obra</t>
        </is>
      </c>
    </row>
    <row r="28">
      <c r="A28" s="1" t="inlineStr">
        <is>
          <t>Cidade/obra</t>
        </is>
      </c>
      <c r="B28" s="1" t="inlineStr">
        <is>
          <t>Lançamentos</t>
        </is>
      </c>
      <c r="C28" s="1" t="inlineStr">
        <is>
          <t>Horas trabalhadas</t>
        </is>
      </c>
      <c r="D28" s="1" t="inlineStr">
        <is>
          <t>Combustível (R$)</t>
        </is>
      </c>
      <c r="E28" s="1" t="inlineStr">
        <is>
          <t>Manutenção (R$)</t>
        </is>
      </c>
      <c r="F28" s="1" t="inlineStr">
        <is>
          <t>Custo total (R$)</t>
        </is>
      </c>
    </row>
    <row r="29">
      <c r="A29" s="21" t="inlineStr">
        <is>
          <t>São Paulo</t>
        </is>
      </c>
      <c r="B29" s="27">
        <f>COUNTIF('Lançamentos'!$G$2:$G$101,$A29)</f>
        <v/>
      </c>
      <c r="C29" s="22">
        <f>SUMIF('Lançamentos'!$G$2:$G$101,$A29,'Lançamentos'!$J$2:$J$101)</f>
        <v/>
      </c>
      <c r="D29" s="35">
        <f>SUMIF('Lançamentos'!$G$2:$G$101,$A29,'Lançamentos'!$Q$2:$Q$101)</f>
        <v/>
      </c>
      <c r="E29" s="35">
        <f>SUMIF('Lançamentos'!$G$2:$G$101,$A29,'Lançamentos'!$R$2:$R$101)</f>
        <v/>
      </c>
      <c r="F29" s="35">
        <f>D29+E29</f>
        <v/>
      </c>
    </row>
    <row r="30">
      <c r="A30" s="24" t="inlineStr">
        <is>
          <t>Campinas</t>
        </is>
      </c>
      <c r="B30" s="28">
        <f>COUNTIF('Lançamentos'!$G$2:$G$101,$A30)</f>
        <v/>
      </c>
      <c r="C30" s="25">
        <f>SUMIF('Lançamentos'!$G$2:$G$101,$A30,'Lançamentos'!$J$2:$J$101)</f>
        <v/>
      </c>
      <c r="D30" s="36">
        <f>SUMIF('Lançamentos'!$G$2:$G$101,$A30,'Lançamentos'!$Q$2:$Q$101)</f>
        <v/>
      </c>
      <c r="E30" s="36">
        <f>SUMIF('Lançamentos'!$G$2:$G$101,$A30,'Lançamentos'!$R$2:$R$101)</f>
        <v/>
      </c>
      <c r="F30" s="36">
        <f>D30+E30</f>
        <v/>
      </c>
    </row>
    <row r="31">
      <c r="A31" s="21" t="inlineStr">
        <is>
          <t>Belo Horizonte</t>
        </is>
      </c>
      <c r="B31" s="27">
        <f>COUNTIF('Lançamentos'!$G$2:$G$101,$A31)</f>
        <v/>
      </c>
      <c r="C31" s="22">
        <f>SUMIF('Lançamentos'!$G$2:$G$101,$A31,'Lançamentos'!$J$2:$J$101)</f>
        <v/>
      </c>
      <c r="D31" s="35">
        <f>SUMIF('Lançamentos'!$G$2:$G$101,$A31,'Lançamentos'!$Q$2:$Q$101)</f>
        <v/>
      </c>
      <c r="E31" s="35">
        <f>SUMIF('Lançamentos'!$G$2:$G$101,$A31,'Lançamentos'!$R$2:$R$101)</f>
        <v/>
      </c>
      <c r="F31" s="35">
        <f>D31+E31</f>
        <v/>
      </c>
    </row>
    <row r="32">
      <c r="A32" s="24" t="inlineStr">
        <is>
          <t>Curitiba</t>
        </is>
      </c>
      <c r="B32" s="28">
        <f>COUNTIF('Lançamentos'!$G$2:$G$101,$A32)</f>
        <v/>
      </c>
      <c r="C32" s="25">
        <f>SUMIF('Lançamentos'!$G$2:$G$101,$A32,'Lançamentos'!$J$2:$J$101)</f>
        <v/>
      </c>
      <c r="D32" s="36">
        <f>SUMIF('Lançamentos'!$G$2:$G$101,$A32,'Lançamentos'!$Q$2:$Q$101)</f>
        <v/>
      </c>
      <c r="E32" s="36">
        <f>SUMIF('Lançamentos'!$G$2:$G$101,$A32,'Lançamentos'!$R$2:$R$101)</f>
        <v/>
      </c>
      <c r="F32" s="36">
        <f>D32+E32</f>
        <v/>
      </c>
    </row>
    <row r="33">
      <c r="A33" s="21" t="inlineStr">
        <is>
          <t>Rio de Janeiro</t>
        </is>
      </c>
      <c r="B33" s="27">
        <f>COUNTIF('Lançamentos'!$G$2:$G$101,$A33)</f>
        <v/>
      </c>
      <c r="C33" s="22">
        <f>SUMIF('Lançamentos'!$G$2:$G$101,$A33,'Lançamentos'!$J$2:$J$101)</f>
        <v/>
      </c>
      <c r="D33" s="35">
        <f>SUMIF('Lançamentos'!$G$2:$G$101,$A33,'Lançamentos'!$Q$2:$Q$101)</f>
        <v/>
      </c>
      <c r="E33" s="35">
        <f>SUMIF('Lançamentos'!$G$2:$G$101,$A33,'Lançamentos'!$R$2:$R$101)</f>
        <v/>
      </c>
      <c r="F33" s="35">
        <f>D33+E33</f>
        <v/>
      </c>
    </row>
    <row r="34">
      <c r="A34" s="24" t="inlineStr">
        <is>
          <t>Porto Alegre</t>
        </is>
      </c>
      <c r="B34" s="28">
        <f>COUNTIF('Lançamentos'!$G$2:$G$101,$A34)</f>
        <v/>
      </c>
      <c r="C34" s="25">
        <f>SUMIF('Lançamentos'!$G$2:$G$101,$A34,'Lançamentos'!$J$2:$J$101)</f>
        <v/>
      </c>
      <c r="D34" s="36">
        <f>SUMIF('Lançamentos'!$G$2:$G$101,$A34,'Lançamentos'!$Q$2:$Q$101)</f>
        <v/>
      </c>
      <c r="E34" s="36">
        <f>SUMIF('Lançamentos'!$G$2:$G$101,$A34,'Lançamentos'!$R$2:$R$101)</f>
        <v/>
      </c>
      <c r="F34" s="36">
        <f>D34+E34</f>
        <v/>
      </c>
    </row>
    <row r="35">
      <c r="A35" s="21" t="inlineStr">
        <is>
          <t>Salvador</t>
        </is>
      </c>
      <c r="B35" s="27">
        <f>COUNTIF('Lançamentos'!$G$2:$G$101,$A35)</f>
        <v/>
      </c>
      <c r="C35" s="22">
        <f>SUMIF('Lançamentos'!$G$2:$G$101,$A35,'Lançamentos'!$J$2:$J$101)</f>
        <v/>
      </c>
      <c r="D35" s="35">
        <f>SUMIF('Lançamentos'!$G$2:$G$101,$A35,'Lançamentos'!$Q$2:$Q$101)</f>
        <v/>
      </c>
      <c r="E35" s="35">
        <f>SUMIF('Lançamentos'!$G$2:$G$101,$A35,'Lançamentos'!$R$2:$R$101)</f>
        <v/>
      </c>
      <c r="F35" s="35">
        <f>D35+E35</f>
        <v/>
      </c>
    </row>
    <row r="36">
      <c r="A36" s="24" t="inlineStr">
        <is>
          <t>Brasília</t>
        </is>
      </c>
      <c r="B36" s="28">
        <f>COUNTIF('Lançamentos'!$G$2:$G$101,$A36)</f>
        <v/>
      </c>
      <c r="C36" s="25">
        <f>SUMIF('Lançamentos'!$G$2:$G$101,$A36,'Lançamentos'!$J$2:$J$101)</f>
        <v/>
      </c>
      <c r="D36" s="36">
        <f>SUMIF('Lançamentos'!$G$2:$G$101,$A36,'Lançamentos'!$Q$2:$Q$101)</f>
        <v/>
      </c>
      <c r="E36" s="36">
        <f>SUMIF('Lançamentos'!$G$2:$G$101,$A36,'Lançamentos'!$R$2:$R$101)</f>
        <v/>
      </c>
      <c r="F36" s="36">
        <f>D36+E36</f>
        <v/>
      </c>
    </row>
  </sheetData>
  <mergeCells count="1">
    <mergeCell ref="A1:O1"/>
  </mergeCells>
  <conditionalFormatting sqref="H5:H7">
    <cfRule type="expression" priority="1" dxfId="0" stopIfTrue="1">
      <formula>$H5="Vencida"</formula>
    </cfRule>
    <cfRule type="expression" priority="2" dxfId="1" stopIfTrue="1">
      <formula>$H5="Próxima"</formula>
    </cfRule>
    <cfRule type="expression" priority="3" dxfId="2" stopIfTrue="1">
      <formula>$H5="Em dia"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64748B"/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85" customWidth="1" min="2" max="2"/>
    <col width="4" customWidth="1" min="3" max="3"/>
    <col width="4" customWidth="1" min="4" max="4"/>
  </cols>
  <sheetData>
    <row r="1" ht="30" customHeight="1">
      <c r="A1" s="12" t="inlineStr">
        <is>
          <t>Guia de uso | Controle de Horímetro de Máquinas</t>
        </is>
      </c>
    </row>
    <row r="2"/>
    <row r="3">
      <c r="A3" s="1" t="inlineStr">
        <is>
          <t>Planilha</t>
        </is>
      </c>
      <c r="B3" s="1" t="inlineStr">
        <is>
          <t>Como utilizar</t>
        </is>
      </c>
    </row>
    <row r="4">
      <c r="A4" s="21" t="inlineStr">
        <is>
          <t>Lançamentos</t>
        </is>
      </c>
      <c r="B4" s="21" t="inlineStr">
        <is>
          <t>Registre uma leitura por máquina. Preencha as células amarelas; as células azuis são calculadas automaticamente.</t>
        </is>
      </c>
    </row>
    <row r="5">
      <c r="A5" s="24" t="inlineStr">
        <is>
          <t>Cadastro de Máquinas</t>
        </is>
      </c>
      <c r="B5" s="24" t="inlineStr">
        <is>
          <t>Mantenha os códigos, os dados de identificação, o horímetro atual e o intervalo de manutenção sempre atualizados.</t>
        </is>
      </c>
    </row>
    <row r="6">
      <c r="A6" s="21" t="inlineStr">
        <is>
          <t>Resumo</t>
        </is>
      </c>
      <c r="B6" s="21" t="inlineStr">
        <is>
          <t>Acompanhe indicadores, custos, utilização, status de manutenção e gráficos de apoio à decisão.</t>
        </is>
      </c>
    </row>
    <row r="7"/>
    <row r="8">
      <c r="A8" s="13" t="inlineStr">
        <is>
          <t>Colunas de Lançamentos</t>
        </is>
      </c>
    </row>
    <row r="9">
      <c r="A9" s="1" t="inlineStr">
        <is>
          <t>Coluna</t>
        </is>
      </c>
      <c r="B9" s="1" t="inlineStr">
        <is>
          <t>Orientação</t>
        </is>
      </c>
    </row>
    <row r="10">
      <c r="A10" s="21" t="inlineStr">
        <is>
          <t>ID do lançamento</t>
        </is>
      </c>
      <c r="B10" s="5" t="inlineStr">
        <is>
          <t>Identificação sequencial do registro.</t>
        </is>
      </c>
    </row>
    <row r="11">
      <c r="A11" s="24" t="inlineStr">
        <is>
          <t>Data da leitura</t>
        </is>
      </c>
      <c r="B11" s="5" t="inlineStr">
        <is>
          <t>Data em que o horímetro foi conferido.</t>
        </is>
      </c>
    </row>
    <row r="12">
      <c r="A12" s="21" t="inlineStr">
        <is>
          <t>Máquina</t>
        </is>
      </c>
      <c r="B12" s="4" t="inlineStr">
        <is>
          <t>Preenchida automaticamente após a escolha do código.</t>
        </is>
      </c>
    </row>
    <row r="13">
      <c r="A13" s="24" t="inlineStr">
        <is>
          <t>Código da máquina</t>
        </is>
      </c>
      <c r="B13" s="4" t="inlineStr">
        <is>
          <t>Selecione um código já cadastrado.</t>
        </is>
      </c>
    </row>
    <row r="14">
      <c r="A14" s="21" t="inlineStr">
        <is>
          <t>Tipo de máquina</t>
        </is>
      </c>
      <c r="B14" s="4" t="inlineStr">
        <is>
          <t>Preenchido automaticamente pelo cadastro.</t>
        </is>
      </c>
    </row>
    <row r="15">
      <c r="A15" s="24" t="inlineStr">
        <is>
          <t>Operador responsável</t>
        </is>
      </c>
      <c r="B15" s="5" t="inlineStr">
        <is>
          <t>Informe quem operou a máquina no período.</t>
        </is>
      </c>
    </row>
    <row r="16">
      <c r="A16" s="21" t="inlineStr">
        <is>
          <t>Cidade/obra</t>
        </is>
      </c>
      <c r="B16" s="4" t="inlineStr">
        <is>
          <t>Preenchida automaticamente conforme a cidade base cadastrada.</t>
        </is>
      </c>
    </row>
    <row r="17">
      <c r="A17" s="24" t="inlineStr">
        <is>
          <t>Horímetro inicial</t>
        </is>
      </c>
      <c r="B17" s="5" t="inlineStr">
        <is>
          <t>Informe a leitura no início da atividade.</t>
        </is>
      </c>
    </row>
    <row r="18">
      <c r="A18" s="21" t="inlineStr">
        <is>
          <t>Horímetro final</t>
        </is>
      </c>
      <c r="B18" s="5" t="inlineStr">
        <is>
          <t>Informe a leitura final; não pode ser menor que a inicial.</t>
        </is>
      </c>
    </row>
    <row r="19">
      <c r="A19" s="24" t="inlineStr">
        <is>
          <t>Horas trabalhadas</t>
        </is>
      </c>
      <c r="B19" s="4" t="inlineStr">
        <is>
          <t>Calculada pela diferença entre horímetro final e inicial.</t>
        </is>
      </c>
    </row>
    <row r="20">
      <c r="A20" s="21" t="inlineStr">
        <is>
          <t>Meta diária de horas</t>
        </is>
      </c>
      <c r="B20" s="4" t="inlineStr">
        <is>
          <t>Informe a meta planejada para a atividade.</t>
        </is>
      </c>
    </row>
    <row r="21">
      <c r="A21" s="24" t="inlineStr">
        <is>
          <t>Utilização (%)</t>
        </is>
      </c>
      <c r="B21" s="4" t="inlineStr">
        <is>
          <t>Calculada pela relação entre horas trabalhadas e meta diária.</t>
        </is>
      </c>
    </row>
    <row r="22">
      <c r="A22" s="21" t="inlineStr">
        <is>
          <t>Próxima manutenção em horas</t>
        </is>
      </c>
      <c r="B22" s="4" t="inlineStr">
        <is>
          <t>Calculada a partir do horímetro inicial e do intervalo cadastrado.</t>
        </is>
      </c>
    </row>
    <row r="23">
      <c r="A23" s="24" t="inlineStr">
        <is>
          <t>Horas restantes para manutenção</t>
        </is>
      </c>
      <c r="B23" s="4" t="inlineStr">
        <is>
          <t>Mostra quantas horas faltam para a próxima manutenção.</t>
        </is>
      </c>
    </row>
    <row r="24">
      <c r="A24" s="21" t="inlineStr">
        <is>
          <t>Status da manutenção</t>
        </is>
      </c>
      <c r="B24" s="4" t="inlineStr">
        <is>
          <t>Em dia, Próxima ou Vencida conforme as horas restantes.</t>
        </is>
      </c>
    </row>
    <row r="25">
      <c r="A25" s="24" t="inlineStr">
        <is>
          <t>Tipo de atividade</t>
        </is>
      </c>
      <c r="B25" s="5" t="inlineStr">
        <is>
          <t>Selecione a atividade realizada.</t>
        </is>
      </c>
    </row>
    <row r="26">
      <c r="A26" s="21" t="inlineStr">
        <is>
          <t>Custo de combustível (R$)</t>
        </is>
      </c>
      <c r="B26" s="5" t="inlineStr">
        <is>
          <t>Informe o custo de combustível relacionado ao lançamento.</t>
        </is>
      </c>
    </row>
    <row r="27">
      <c r="A27" s="24" t="inlineStr">
        <is>
          <t>Custo de manutenção (R$)</t>
        </is>
      </c>
      <c r="B27" s="5" t="inlineStr">
        <is>
          <t>Informe o custo de manutenção relacionado ao lançamento.</t>
        </is>
      </c>
    </row>
    <row r="28">
      <c r="A28" s="21" t="inlineStr">
        <is>
          <t>Observações</t>
        </is>
      </c>
      <c r="B28" s="5" t="inlineStr">
        <is>
          <t>Registre informações relevantes para acompanhamento da equipe.</t>
        </is>
      </c>
    </row>
    <row r="29"/>
    <row r="30"/>
    <row r="31">
      <c r="A31" s="13" t="inlineStr">
        <is>
          <t>Boa prática</t>
        </is>
      </c>
    </row>
    <row r="32">
      <c r="A32" s="29" t="inlineStr">
        <is>
          <t>Revise semanalmente os lançamentos com status Próxima ou Vencida e atualize o cadastro após cada manutenção concluída.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2026-09-08T17:16:42Z</dcterms:created>
  <dcterms:modified xmlns:dcterms="http://purl.org/dc/terms/" xmlns:xsi="http://www.w3.org/2001/XMLSchema-instance" xsi:type="dcterms:W3CDTF">2026-09-08T17:16:42Z</dcterms:modified>
</cp:coreProperties>
</file>