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endas" sheetId="1" state="visible" r:id="rId1"/>
    <sheet xmlns:r="http://schemas.openxmlformats.org/officeDocument/2006/relationships" name="Parâmetros" sheetId="2" state="visible" r:id="rId2"/>
    <sheet xmlns:r="http://schemas.openxmlformats.org/officeDocument/2006/relationships" name="Resumo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AAAA"/>
    <numFmt numFmtId="165" formatCode="&quot;R$&quot; #.##0,00"/>
    <numFmt numFmtId="166" formatCode="0,00%"/>
  </numFmts>
  <fonts count="5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C8102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right"/>
    </xf>
    <xf numFmtId="166" fontId="0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/>
    </xf>
    <xf numFmtId="165" fontId="0" fillId="5" borderId="1" applyAlignment="1" pivotButton="0" quotePrefix="0" xfId="0">
      <alignment horizontal="right"/>
    </xf>
    <xf numFmtId="166" fontId="0" fillId="5" borderId="1" applyAlignment="1" pivotButton="0" quotePrefix="0" xfId="0">
      <alignment horizontal="center" vertical="center" wrapText="1"/>
    </xf>
    <xf numFmtId="0" fontId="3" fillId="6" borderId="1" pivotButton="0" quotePrefix="0" xfId="0"/>
    <xf numFmtId="165" fontId="4" fillId="6" borderId="1" pivotButton="0" quotePrefix="0" xfId="0"/>
    <xf numFmtId="0" fontId="3" fillId="0" borderId="1" pivotButton="0" quotePrefix="0" xfId="0"/>
    <xf numFmtId="165" fontId="0" fillId="0" borderId="1" pivotButton="0" quotePrefix="0" xfId="0"/>
    <xf numFmtId="0" fontId="0" fillId="0" borderId="1" pivotButton="0" quotePrefix="0" xfId="0"/>
    <xf numFmtId="0" fontId="2" fillId="6" borderId="1" pivotButton="0" quotePrefix="0" xfId="0"/>
    <xf numFmtId="0" fontId="2" fillId="6" borderId="0" applyAlignment="1" pivotButton="0" quotePrefix="0" xfId="0">
      <alignment horizontal="center" vertical="center" wrapText="1"/>
    </xf>
    <xf numFmtId="0" fontId="2" fillId="6" borderId="0" pivotButton="0" quotePrefix="0" xfId="0"/>
    <xf numFmtId="0" fontId="3" fillId="3" borderId="1" pivotButton="0" quotePrefix="0" xfId="0"/>
    <xf numFmtId="165" fontId="0" fillId="4" borderId="1" applyAlignment="1" pivotButton="0" quotePrefix="0" xfId="0">
      <alignment horizontal="right"/>
    </xf>
    <xf numFmtId="0" fontId="0" fillId="3" borderId="1" pivotButton="0" quotePrefix="0" xfId="0"/>
    <xf numFmtId="165" fontId="0" fillId="3" borderId="1" pivotButton="0" quotePrefix="0" xfId="0"/>
    <xf numFmtId="0" fontId="3" fillId="5" borderId="1" pivotButton="0" quotePrefix="0" xfId="0"/>
    <xf numFmtId="0" fontId="0" fillId="5" borderId="1" pivotButton="0" quotePrefix="0" xfId="0"/>
    <xf numFmtId="165" fontId="0" fillId="5" borderId="1" pivotButton="0" quotePrefix="0" xfId="0"/>
    <xf numFmtId="1" fontId="0" fillId="4" borderId="1" applyAlignment="1" pivotButton="0" quotePrefix="0" xfId="0">
      <alignment horizontal="right"/>
    </xf>
    <xf numFmtId="166" fontId="0" fillId="4" borderId="1" applyAlignment="1" pivotButton="0" quotePrefix="0" xfId="0">
      <alignment horizontal="right"/>
    </xf>
    <xf numFmtId="0" fontId="4" fillId="2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left" vertical="top" wrapText="1"/>
    </xf>
    <xf numFmtId="164" fontId="0" fillId="3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right"/>
    </xf>
    <xf numFmtId="166" fontId="0" fillId="3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right"/>
    </xf>
    <xf numFmtId="166" fontId="0" fillId="5" borderId="1" applyAlignment="1" pivotButton="0" quotePrefix="0" xfId="0">
      <alignment horizontal="center" vertical="center" wrapText="1"/>
    </xf>
    <xf numFmtId="165" fontId="4" fillId="6" borderId="1" pivotButton="0" quotePrefix="0" xfId="0"/>
    <xf numFmtId="165" fontId="0" fillId="0" borderId="1" pivotButton="0" quotePrefix="0" xfId="0"/>
    <xf numFmtId="165" fontId="0" fillId="4" borderId="1" applyAlignment="1" pivotButton="0" quotePrefix="0" xfId="0">
      <alignment horizontal="right"/>
    </xf>
    <xf numFmtId="165" fontId="0" fillId="3" borderId="1" pivotButton="0" quotePrefix="0" xfId="0"/>
    <xf numFmtId="165" fontId="0" fillId="5" borderId="1" pivotButton="0" quotePrefix="0" xfId="0"/>
    <xf numFmtId="166" fontId="0" fillId="4" borderId="1" applyAlignment="1" pivotButton="0" quotePrefix="0" xfId="0">
      <alignment horizontal="right"/>
    </xf>
  </cellXfs>
  <cellStyles count="1">
    <cellStyle name="Normal" xfId="0" builtinId="0" hidden="0"/>
  </cellStyles>
  <dxfs count="3">
    <dxf>
      <font>
        <b val="1"/>
        <color rgb="0016A34A"/>
      </font>
    </dxf>
    <dxf>
      <font>
        <b val="1"/>
        <color rgb="00DC2626"/>
      </font>
    </dxf>
    <dxf>
      <font>
        <b val="1"/>
        <color rgb="00D9770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Comissão total por vendedor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'Resumo'!E3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'Resumo'!$D$4:$D$13</f>
            </numRef>
          </cat>
          <val>
            <numRef>
              <f>'Resumo'!$E$4:$E$13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Vendedor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do status das vendas</a:t>
            </a:r>
          </a:p>
        </rich>
      </tx>
    </title>
    <plotArea>
      <pieChart>
        <varyColors val="1"/>
        <ser>
          <idx val="0"/>
          <order val="0"/>
          <tx>
            <strRef>
              <f>'Resumo'!E15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'Resumo'!$D$16:$D$18</f>
            </numRef>
          </cat>
          <val>
            <numRef>
              <f>'Resumo'!$E$16:$E$18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do valor de vendas por mês</a:t>
            </a:r>
          </a:p>
        </rich>
      </tx>
    </title>
    <plotArea>
      <lineChart>
        <grouping val="standard"/>
        <ser>
          <idx val="0"/>
          <order val="0"/>
          <tx>
            <strRef>
              <f>'Resumo'!E20</f>
            </strRef>
          </tx>
          <spPr>
            <a:ln xmlns:a="http://schemas.openxmlformats.org/drawingml/2006/main" w="25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'Resumo'!$D$21:$D$26</f>
            </numRef>
          </cat>
          <val>
            <numRef>
              <f>'Resumo'!$E$21:$E$26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Mês/Ano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20</row>
      <rowOff>0</rowOff>
    </from>
    <ext cx="43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36</row>
      <rowOff>0</rowOff>
    </from>
    <ext cx="576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20" customWidth="1" min="3" max="3"/>
    <col width="18" customWidth="1" min="4" max="4"/>
    <col width="8" customWidth="1" min="5" max="5"/>
    <col width="24" customWidth="1" min="6" max="6"/>
    <col width="22" customWidth="1" min="7" max="7"/>
    <col width="16" customWidth="1" min="8" max="8"/>
    <col width="18" customWidth="1" min="9" max="9"/>
    <col width="12" customWidth="1" min="10" max="10"/>
    <col width="18" customWidth="1" min="11" max="11"/>
    <col width="14" customWidth="1" min="12" max="12"/>
    <col width="24" customWidth="1" min="13" max="13"/>
  </cols>
  <sheetData>
    <row r="1" ht="26" customHeight="1">
      <c r="A1" s="1" t="inlineStr">
        <is>
          <t>CONTROLE DE COMISSÃO DE VENDAS - 2026</t>
        </is>
      </c>
    </row>
    <row r="2">
      <c r="A2" s="2" t="inlineStr">
        <is>
          <t>Data da venda</t>
        </is>
      </c>
      <c r="B2" s="2" t="inlineStr">
        <is>
          <t>Mês/Ano</t>
        </is>
      </c>
      <c r="C2" s="2" t="inlineStr">
        <is>
          <t>Nome do vendedor</t>
        </is>
      </c>
      <c r="D2" s="2" t="inlineStr">
        <is>
          <t>Cidade</t>
        </is>
      </c>
      <c r="E2" s="2" t="inlineStr">
        <is>
          <t>Estado</t>
        </is>
      </c>
      <c r="F2" s="2" t="inlineStr">
        <is>
          <t>Cliente</t>
        </is>
      </c>
      <c r="G2" s="2" t="inlineStr">
        <is>
          <t>Produto/Serviço</t>
        </is>
      </c>
      <c r="H2" s="2" t="inlineStr">
        <is>
          <t>Categoria</t>
        </is>
      </c>
      <c r="I2" s="2" t="inlineStr">
        <is>
          <t>Valor da venda (R$)</t>
        </is>
      </c>
      <c r="J2" s="2" t="inlineStr">
        <is>
          <t>% Comissão</t>
        </is>
      </c>
      <c r="K2" s="2" t="inlineStr">
        <is>
          <t>Valor da comissão (R$)</t>
        </is>
      </c>
      <c r="L2" s="2" t="inlineStr">
        <is>
          <t>Status da venda</t>
        </is>
      </c>
      <c r="M2" s="2" t="inlineStr">
        <is>
          <t>Observações</t>
        </is>
      </c>
    </row>
    <row r="3">
      <c r="A3" s="33" t="n">
        <v>46027</v>
      </c>
      <c r="B3" s="4">
        <f>TEXT(A3,"MM/AAAA")</f>
        <v/>
      </c>
      <c r="C3" s="5" t="inlineStr">
        <is>
          <t>João Silva</t>
        </is>
      </c>
      <c r="D3" s="5" t="inlineStr">
        <is>
          <t>São Paulo</t>
        </is>
      </c>
      <c r="E3" s="4" t="inlineStr">
        <is>
          <t>SP</t>
        </is>
      </c>
      <c r="F3" s="5" t="inlineStr">
        <is>
          <t>Tech Solutions Ltda</t>
        </is>
      </c>
      <c r="G3" s="5" t="inlineStr">
        <is>
          <t>ERP Corporativo</t>
        </is>
      </c>
      <c r="H3" s="4" t="inlineStr">
        <is>
          <t>Software</t>
        </is>
      </c>
      <c r="I3" s="34" t="n">
        <v>22000</v>
      </c>
      <c r="J3" s="35">
        <f>IFERROR(VLOOKUP(H3,Parâmetros!$A$2:$B$6,2,FALSE),0)</f>
        <v/>
      </c>
      <c r="K3" s="34">
        <f>IFERROR(I3*J3,0)</f>
        <v/>
      </c>
      <c r="L3" s="8" t="inlineStr">
        <is>
          <t>Paga</t>
        </is>
      </c>
      <c r="M3" s="5" t="inlineStr">
        <is>
          <t>Fechamento anual</t>
        </is>
      </c>
    </row>
    <row r="4">
      <c r="A4" s="36" t="n">
        <v>46040</v>
      </c>
      <c r="B4" s="10">
        <f>TEXT(A4,"MM/AAAA")</f>
        <v/>
      </c>
      <c r="C4" s="11" t="inlineStr">
        <is>
          <t>Maria Oliveira</t>
        </is>
      </c>
      <c r="D4" s="11" t="inlineStr">
        <is>
          <t>Rio de Janeiro</t>
        </is>
      </c>
      <c r="E4" s="10" t="inlineStr">
        <is>
          <t>RJ</t>
        </is>
      </c>
      <c r="F4" s="11" t="inlineStr">
        <is>
          <t>Construtora Rio Mar</t>
        </is>
      </c>
      <c r="G4" s="11" t="inlineStr">
        <is>
          <t>Implementação de Sistema</t>
        </is>
      </c>
      <c r="H4" s="10" t="inlineStr">
        <is>
          <t>Serviço</t>
        </is>
      </c>
      <c r="I4" s="37" t="n">
        <v>15500</v>
      </c>
      <c r="J4" s="38">
        <f>IFERROR(VLOOKUP(H4,Parâmetros!$A$2:$B$6,2,FALSE),0)</f>
        <v/>
      </c>
      <c r="K4" s="37">
        <f>IFERROR(I4*J4,0)</f>
        <v/>
      </c>
      <c r="L4" s="8" t="inlineStr">
        <is>
          <t>Pendente</t>
        </is>
      </c>
      <c r="M4" s="11" t="inlineStr">
        <is>
          <t>Aguardando pagamento</t>
        </is>
      </c>
    </row>
    <row r="5">
      <c r="A5" s="33" t="n">
        <v>46055</v>
      </c>
      <c r="B5" s="4">
        <f>TEXT(A5,"MM/AAAA")</f>
        <v/>
      </c>
      <c r="C5" s="5" t="inlineStr">
        <is>
          <t>Pedro Santos</t>
        </is>
      </c>
      <c r="D5" s="5" t="inlineStr">
        <is>
          <t>Belo Horizonte</t>
        </is>
      </c>
      <c r="E5" s="4" t="inlineStr">
        <is>
          <t>MG</t>
        </is>
      </c>
      <c r="F5" s="5" t="inlineStr">
        <is>
          <t>Comércio Horizonte</t>
        </is>
      </c>
      <c r="G5" s="5" t="inlineStr">
        <is>
          <t>Notebook Corporativo</t>
        </is>
      </c>
      <c r="H5" s="4" t="inlineStr">
        <is>
          <t>Produto físico</t>
        </is>
      </c>
      <c r="I5" s="34" t="n">
        <v>8900</v>
      </c>
      <c r="J5" s="35">
        <f>IFERROR(VLOOKUP(H5,Parâmetros!$A$2:$B$6,2,FALSE),0)</f>
        <v/>
      </c>
      <c r="K5" s="34">
        <f>IFERROR(I5*J5,0)</f>
        <v/>
      </c>
      <c r="L5" s="8" t="inlineStr">
        <is>
          <t>Paga</t>
        </is>
      </c>
      <c r="M5" s="5" t="inlineStr"/>
    </row>
    <row r="6">
      <c r="A6" s="36" t="n">
        <v>46073</v>
      </c>
      <c r="B6" s="10">
        <f>TEXT(A6,"MM/AAAA")</f>
        <v/>
      </c>
      <c r="C6" s="11" t="inlineStr">
        <is>
          <t>Ana Souza</t>
        </is>
      </c>
      <c r="D6" s="11" t="inlineStr">
        <is>
          <t>Curitiba</t>
        </is>
      </c>
      <c r="E6" s="10" t="inlineStr">
        <is>
          <t>PR</t>
        </is>
      </c>
      <c r="F6" s="11" t="inlineStr">
        <is>
          <t>Distribuidora Sul</t>
        </is>
      </c>
      <c r="G6" s="11" t="inlineStr">
        <is>
          <t>Renovação de Licença</t>
        </is>
      </c>
      <c r="H6" s="10" t="inlineStr">
        <is>
          <t>Renovação</t>
        </is>
      </c>
      <c r="I6" s="37" t="n">
        <v>6200</v>
      </c>
      <c r="J6" s="38">
        <f>IFERROR(VLOOKUP(H6,Parâmetros!$A$2:$B$6,2,FALSE),0)</f>
        <v/>
      </c>
      <c r="K6" s="37">
        <f>IFERROR(I6*J6,0)</f>
        <v/>
      </c>
      <c r="L6" s="8" t="inlineStr">
        <is>
          <t>Paga</t>
        </is>
      </c>
      <c r="M6" s="11" t="inlineStr">
        <is>
          <t>Cliente fiel</t>
        </is>
      </c>
    </row>
    <row r="7">
      <c r="A7" s="33" t="n">
        <v>46091</v>
      </c>
      <c r="B7" s="4">
        <f>TEXT(A7,"MM/AAAA")</f>
        <v/>
      </c>
      <c r="C7" s="5" t="inlineStr">
        <is>
          <t>Carlos Pereira</t>
        </is>
      </c>
      <c r="D7" s="5" t="inlineStr">
        <is>
          <t>Porto Alegre</t>
        </is>
      </c>
      <c r="E7" s="4" t="inlineStr">
        <is>
          <t>RS</t>
        </is>
      </c>
      <c r="F7" s="5" t="inlineStr">
        <is>
          <t>Grupo Gaúcho</t>
        </is>
      </c>
      <c r="G7" s="5" t="inlineStr">
        <is>
          <t>Parceria Comercial</t>
        </is>
      </c>
      <c r="H7" s="4" t="inlineStr">
        <is>
          <t>Parceria</t>
        </is>
      </c>
      <c r="I7" s="34" t="n">
        <v>12500</v>
      </c>
      <c r="J7" s="35">
        <f>IFERROR(VLOOKUP(H7,Parâmetros!$A$2:$B$6,2,FALSE),0)</f>
        <v/>
      </c>
      <c r="K7" s="34">
        <f>IFERROR(I7*J7,0)</f>
        <v/>
      </c>
      <c r="L7" s="8" t="inlineStr">
        <is>
          <t>Cancelada</t>
        </is>
      </c>
      <c r="M7" s="5" t="inlineStr">
        <is>
          <t>Cliente desistiu</t>
        </is>
      </c>
    </row>
    <row r="8">
      <c r="A8" s="36" t="n">
        <v>46106</v>
      </c>
      <c r="B8" s="10">
        <f>TEXT(A8,"MM/AAAA")</f>
        <v/>
      </c>
      <c r="C8" s="11" t="inlineStr">
        <is>
          <t>Juliana Costa</t>
        </is>
      </c>
      <c r="D8" s="11" t="inlineStr">
        <is>
          <t>Salvador</t>
        </is>
      </c>
      <c r="E8" s="10" t="inlineStr">
        <is>
          <t>BA</t>
        </is>
      </c>
      <c r="F8" s="11" t="inlineStr">
        <is>
          <t>Bahia Serviços</t>
        </is>
      </c>
      <c r="G8" s="11" t="inlineStr">
        <is>
          <t>Consultoria Estratégica</t>
        </is>
      </c>
      <c r="H8" s="10" t="inlineStr">
        <is>
          <t>Serviço</t>
        </is>
      </c>
      <c r="I8" s="37" t="n">
        <v>17800</v>
      </c>
      <c r="J8" s="38">
        <f>IFERROR(VLOOKUP(H8,Parâmetros!$A$2:$B$6,2,FALSE),0)</f>
        <v/>
      </c>
      <c r="K8" s="37">
        <f>IFERROR(I8*J8,0)</f>
        <v/>
      </c>
      <c r="L8" s="8" t="inlineStr">
        <is>
          <t>Paga</t>
        </is>
      </c>
      <c r="M8" s="11" t="inlineStr"/>
    </row>
    <row r="9">
      <c r="A9" s="33" t="n">
        <v>46120</v>
      </c>
      <c r="B9" s="4">
        <f>TEXT(A9,"MM/AAAA")</f>
        <v/>
      </c>
      <c r="C9" s="5" t="inlineStr">
        <is>
          <t>Rafael Almeida</t>
        </is>
      </c>
      <c r="D9" s="5" t="inlineStr">
        <is>
          <t>Recife</t>
        </is>
      </c>
      <c r="E9" s="4" t="inlineStr">
        <is>
          <t>PE</t>
        </is>
      </c>
      <c r="F9" s="5" t="inlineStr">
        <is>
          <t>Recife Tech</t>
        </is>
      </c>
      <c r="G9" s="5" t="inlineStr">
        <is>
          <t>Software CRM</t>
        </is>
      </c>
      <c r="H9" s="4" t="inlineStr">
        <is>
          <t>Software</t>
        </is>
      </c>
      <c r="I9" s="34" t="n">
        <v>25000</v>
      </c>
      <c r="J9" s="35">
        <f>IFERROR(VLOOKUP(H9,Parâmetros!$A$2:$B$6,2,FALSE),0)</f>
        <v/>
      </c>
      <c r="K9" s="34">
        <f>IFERROR(I9*J9,0)</f>
        <v/>
      </c>
      <c r="L9" s="8" t="inlineStr">
        <is>
          <t>Pendente</t>
        </is>
      </c>
      <c r="M9" s="5" t="inlineStr">
        <is>
          <t>Contrato assinado</t>
        </is>
      </c>
    </row>
    <row r="10">
      <c r="A10" s="36" t="n">
        <v>46134</v>
      </c>
      <c r="B10" s="10">
        <f>TEXT(A10,"MM/AAAA")</f>
        <v/>
      </c>
      <c r="C10" s="11" t="inlineStr">
        <is>
          <t>Camila Ferreira</t>
        </is>
      </c>
      <c r="D10" s="11" t="inlineStr">
        <is>
          <t>Fortaleza</t>
        </is>
      </c>
      <c r="E10" s="10" t="inlineStr">
        <is>
          <t>CE</t>
        </is>
      </c>
      <c r="F10" s="11" t="inlineStr">
        <is>
          <t>Ceará Distribuição</t>
        </is>
      </c>
      <c r="G10" s="11" t="inlineStr">
        <is>
          <t>Impressora Industrial</t>
        </is>
      </c>
      <c r="H10" s="10" t="inlineStr">
        <is>
          <t>Produto físico</t>
        </is>
      </c>
      <c r="I10" s="37" t="n">
        <v>4300</v>
      </c>
      <c r="J10" s="38">
        <f>IFERROR(VLOOKUP(H10,Parâmetros!$A$2:$B$6,2,FALSE),0)</f>
        <v/>
      </c>
      <c r="K10" s="37">
        <f>IFERROR(I10*J10,0)</f>
        <v/>
      </c>
      <c r="L10" s="8" t="inlineStr">
        <is>
          <t>Paga</t>
        </is>
      </c>
      <c r="M10" s="11" t="inlineStr"/>
    </row>
    <row r="11">
      <c r="A11" s="33" t="n">
        <v>46157</v>
      </c>
      <c r="B11" s="4">
        <f>TEXT(A11,"MM/AAAA")</f>
        <v/>
      </c>
      <c r="C11" s="5" t="inlineStr">
        <is>
          <t>Lucas Rodrigues</t>
        </is>
      </c>
      <c r="D11" s="5" t="inlineStr">
        <is>
          <t>Brasília</t>
        </is>
      </c>
      <c r="E11" s="4" t="inlineStr">
        <is>
          <t>DF</t>
        </is>
      </c>
      <c r="F11" s="5" t="inlineStr">
        <is>
          <t>Governo Federal Fornecedores</t>
        </is>
      </c>
      <c r="G11" s="5" t="inlineStr">
        <is>
          <t>Renovação de Suporte</t>
        </is>
      </c>
      <c r="H11" s="4" t="inlineStr">
        <is>
          <t>Renovação</t>
        </is>
      </c>
      <c r="I11" s="34" t="n">
        <v>9600</v>
      </c>
      <c r="J11" s="35">
        <f>IFERROR(VLOOKUP(H11,Parâmetros!$A$2:$B$6,2,FALSE),0)</f>
        <v/>
      </c>
      <c r="K11" s="34">
        <f>IFERROR(I11*J11,0)</f>
        <v/>
      </c>
      <c r="L11" s="8" t="inlineStr">
        <is>
          <t>Paga</t>
        </is>
      </c>
      <c r="M11" s="5" t="inlineStr"/>
    </row>
    <row r="12">
      <c r="A12" s="36" t="n">
        <v>46203</v>
      </c>
      <c r="B12" s="10">
        <f>TEXT(A12,"MM/AAAA")</f>
        <v/>
      </c>
      <c r="C12" s="11" t="inlineStr">
        <is>
          <t>Fernanda Lima</t>
        </is>
      </c>
      <c r="D12" s="11" t="inlineStr">
        <is>
          <t>Campinas</t>
        </is>
      </c>
      <c r="E12" s="10" t="inlineStr">
        <is>
          <t>SP</t>
        </is>
      </c>
      <c r="F12" s="11" t="inlineStr">
        <is>
          <t>Campinas Comercial</t>
        </is>
      </c>
      <c r="G12" s="11" t="inlineStr">
        <is>
          <t>Parceria de Revenda</t>
        </is>
      </c>
      <c r="H12" s="10" t="inlineStr">
        <is>
          <t>Parceria</t>
        </is>
      </c>
      <c r="I12" s="37" t="n">
        <v>13400</v>
      </c>
      <c r="J12" s="38">
        <f>IFERROR(VLOOKUP(H12,Parâmetros!$A$2:$B$6,2,FALSE),0)</f>
        <v/>
      </c>
      <c r="K12" s="37">
        <f>IFERROR(I12*J12,0)</f>
        <v/>
      </c>
      <c r="L12" s="8" t="inlineStr">
        <is>
          <t>Paga</t>
        </is>
      </c>
      <c r="M12" s="11" t="inlineStr">
        <is>
          <t>Novo parceiro regional</t>
        </is>
      </c>
    </row>
    <row r="13">
      <c r="H13" s="14" t="inlineStr">
        <is>
          <t>TOTAIS</t>
        </is>
      </c>
      <c r="I13" s="39">
        <f>SUM(I3:I12)</f>
        <v/>
      </c>
      <c r="K13" s="39">
        <f>SUM(K3:K12)</f>
        <v/>
      </c>
    </row>
    <row r="14">
      <c r="H14" s="16" t="inlineStr">
        <is>
          <t>Média de comissão</t>
        </is>
      </c>
      <c r="K14" s="40">
        <f>AVERAGE(K3:K12)</f>
        <v/>
      </c>
    </row>
    <row r="15">
      <c r="H15" s="16" t="inlineStr">
        <is>
          <t>Vendas pagas (qtde)</t>
        </is>
      </c>
      <c r="K15" s="18">
        <f>COUNTIF(L3:L12,"Paga")</f>
        <v/>
      </c>
    </row>
  </sheetData>
  <mergeCells count="1">
    <mergeCell ref="A1:M1"/>
  </mergeCells>
  <conditionalFormatting sqref="L3:L12">
    <cfRule type="expression" priority="1" dxfId="0" stopIfTrue="1">
      <formula>L3="Paga"</formula>
    </cfRule>
    <cfRule type="expression" priority="2" dxfId="1" stopIfTrue="1">
      <formula>L3="Cancelada"</formula>
    </cfRule>
    <cfRule type="expression" priority="3" dxfId="2" stopIfTrue="1">
      <formula>L3="Pendente"</formula>
    </cfRule>
  </conditionalFormatting>
  <dataValidations count="3">
    <dataValidation sqref="L3:L12" showErrorMessage="1" showInputMessage="1" allowBlank="1" type="list">
      <formula1>Parâmetros!$E$2:$E$4</formula1>
    </dataValidation>
    <dataValidation sqref="H3:H12" showErrorMessage="1" showInputMessage="1" allowBlank="1" type="list">
      <formula1>Parâmetros!$A$2:$A$6</formula1>
    </dataValidation>
    <dataValidation sqref="D3:D12" showErrorMessage="1" showInputMessage="1" allowBlank="1" type="list">
      <formula1>Parâmetros!$F$2:$F$11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34" customWidth="1" min="3" max="3"/>
    <col width="4" customWidth="1" min="4" max="4"/>
    <col width="16" customWidth="1" min="5" max="5"/>
    <col width="18" customWidth="1" min="6" max="6"/>
  </cols>
  <sheetData>
    <row r="1">
      <c r="A1" s="1" t="inlineStr">
        <is>
          <t>PARÂMETROS DE COMISSÃO</t>
        </is>
      </c>
      <c r="E1" s="19" t="inlineStr">
        <is>
          <t>Status (lista)</t>
        </is>
      </c>
      <c r="F1" s="19" t="inlineStr">
        <is>
          <t>Cidades (lista)</t>
        </is>
      </c>
    </row>
    <row r="2">
      <c r="A2" s="2" t="inlineStr">
        <is>
          <t>Categoria</t>
        </is>
      </c>
      <c r="B2" s="2" t="inlineStr">
        <is>
          <t>% Comissão padrão</t>
        </is>
      </c>
      <c r="C2" s="2" t="inlineStr">
        <is>
          <t>Observação</t>
        </is>
      </c>
      <c r="E2" s="18" t="inlineStr">
        <is>
          <t>Paga</t>
        </is>
      </c>
      <c r="F2" s="18" t="inlineStr">
        <is>
          <t>São Paulo</t>
        </is>
      </c>
    </row>
    <row r="3">
      <c r="A3" s="5" t="inlineStr">
        <is>
          <t>Software</t>
        </is>
      </c>
      <c r="B3" s="35" t="n">
        <v>0.08</v>
      </c>
      <c r="C3" s="5" t="inlineStr">
        <is>
          <t>Maior margem - foco estratégico</t>
        </is>
      </c>
      <c r="E3" s="18" t="inlineStr">
        <is>
          <t>Pendente</t>
        </is>
      </c>
      <c r="F3" s="18" t="inlineStr">
        <is>
          <t>Rio de Janeiro</t>
        </is>
      </c>
    </row>
    <row r="4">
      <c r="A4" s="11" t="inlineStr">
        <is>
          <t>Serviço</t>
        </is>
      </c>
      <c r="B4" s="38" t="n">
        <v>0.06</v>
      </c>
      <c r="C4" s="11" t="inlineStr">
        <is>
          <t>Consultoria e implementação</t>
        </is>
      </c>
      <c r="E4" s="18" t="inlineStr">
        <is>
          <t>Cancelada</t>
        </is>
      </c>
      <c r="F4" s="18" t="inlineStr">
        <is>
          <t>Belo Horizonte</t>
        </is>
      </c>
    </row>
    <row r="5">
      <c r="A5" s="5" t="inlineStr">
        <is>
          <t>Produto físico</t>
        </is>
      </c>
      <c r="B5" s="35" t="n">
        <v>0.04</v>
      </c>
      <c r="C5" s="5" t="inlineStr">
        <is>
          <t>Hardware e equipamentos</t>
        </is>
      </c>
      <c r="F5" s="18" t="inlineStr">
        <is>
          <t>Curitiba</t>
        </is>
      </c>
    </row>
    <row r="6">
      <c r="A6" s="11" t="inlineStr">
        <is>
          <t>Renovação</t>
        </is>
      </c>
      <c r="B6" s="38" t="n">
        <v>0.05</v>
      </c>
      <c r="C6" s="11" t="inlineStr">
        <is>
          <t>Contratos recorrentes</t>
        </is>
      </c>
      <c r="F6" s="18" t="inlineStr">
        <is>
          <t>Porto Alegre</t>
        </is>
      </c>
    </row>
    <row r="7">
      <c r="A7" s="5" t="inlineStr">
        <is>
          <t>Parceria</t>
        </is>
      </c>
      <c r="B7" s="35" t="n">
        <v>0.07000000000000001</v>
      </c>
      <c r="C7" s="5" t="inlineStr">
        <is>
          <t>Revenda e parcerias comerciais</t>
        </is>
      </c>
      <c r="F7" s="18" t="inlineStr">
        <is>
          <t>Salvador</t>
        </is>
      </c>
    </row>
    <row r="8">
      <c r="F8" s="18" t="inlineStr">
        <is>
          <t>Recife</t>
        </is>
      </c>
    </row>
    <row r="9">
      <c r="F9" s="18" t="inlineStr">
        <is>
          <t>Fortaleza</t>
        </is>
      </c>
    </row>
    <row r="10">
      <c r="F10" s="18" t="inlineStr">
        <is>
          <t>Brasília</t>
        </is>
      </c>
    </row>
    <row r="11">
      <c r="F11" s="18" t="inlineStr">
        <is>
          <t>Campinas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4" customWidth="1" min="3" max="3"/>
    <col width="20" customWidth="1" min="4" max="4"/>
    <col width="16" customWidth="1" min="5" max="5"/>
    <col width="16" customWidth="1" min="6" max="6"/>
  </cols>
  <sheetData>
    <row r="1" ht="26" customHeight="1">
      <c r="A1" s="1" t="inlineStr">
        <is>
          <t>RESUMO GERENCIAL - COMISSÃO DE VENDAS</t>
        </is>
      </c>
    </row>
    <row r="2"/>
    <row r="3">
      <c r="A3" s="20" t="inlineStr">
        <is>
          <t>INDICADORES-CHAVE</t>
        </is>
      </c>
      <c r="D3" s="21" t="inlineStr">
        <is>
          <t>Vendedor</t>
        </is>
      </c>
      <c r="E3" s="21" t="inlineStr">
        <is>
          <t>Comissão Total (R$)</t>
        </is>
      </c>
    </row>
    <row r="4">
      <c r="A4" s="22" t="inlineStr">
        <is>
          <t>Total de vendas (R$)</t>
        </is>
      </c>
      <c r="B4" s="41">
        <f>SUM(Vendas!I:I)</f>
        <v/>
      </c>
      <c r="D4" s="24" t="inlineStr">
        <is>
          <t>João Silva</t>
        </is>
      </c>
      <c r="E4" s="42">
        <f>SUMIF(Vendas!$C$3:$C$12,D4,Vendas!$K$3:$K$12)</f>
        <v/>
      </c>
    </row>
    <row r="5">
      <c r="A5" s="26" t="inlineStr">
        <is>
          <t>Total de comissão a pagar (R$)</t>
        </is>
      </c>
      <c r="B5" s="41">
        <f>SUM(Vendas!K:K)</f>
        <v/>
      </c>
      <c r="D5" s="27" t="inlineStr">
        <is>
          <t>Maria Oliveira</t>
        </is>
      </c>
      <c r="E5" s="43">
        <f>SUMIF(Vendas!$C$3:$C$12,D5,Vendas!$K$3:$K$12)</f>
        <v/>
      </c>
    </row>
    <row r="6">
      <c r="A6" s="22" t="inlineStr">
        <is>
          <t>Média de comissão por venda (R$)</t>
        </is>
      </c>
      <c r="B6" s="41">
        <f>AVERAGE(Vendas!K:K)</f>
        <v/>
      </c>
      <c r="D6" s="24" t="inlineStr">
        <is>
          <t>Pedro Santos</t>
        </is>
      </c>
      <c r="E6" s="42">
        <f>SUMIF(Vendas!$C$3:$C$12,D6,Vendas!$K$3:$K$12)</f>
        <v/>
      </c>
    </row>
    <row r="7">
      <c r="A7" s="26" t="inlineStr">
        <is>
          <t>Nº de vendas pagas</t>
        </is>
      </c>
      <c r="B7" s="29">
        <f>COUNTIF(Vendas!L:L,"Paga")</f>
        <v/>
      </c>
      <c r="D7" s="27" t="inlineStr">
        <is>
          <t>Ana Souza</t>
        </is>
      </c>
      <c r="E7" s="43">
        <f>SUMIF(Vendas!$C$3:$C$12,D7,Vendas!$K$3:$K$12)</f>
        <v/>
      </c>
    </row>
    <row r="8">
      <c r="A8" s="22" t="inlineStr">
        <is>
          <t>% de vendas pagas sobre o total</t>
        </is>
      </c>
      <c r="B8" s="44">
        <f>IFERROR(COUNTIF(Vendas!L:L,"Paga")/COUNTA(Vendas!A3:A12),0)</f>
        <v/>
      </c>
      <c r="D8" s="24" t="inlineStr">
        <is>
          <t>Carlos Pereira</t>
        </is>
      </c>
      <c r="E8" s="42">
        <f>SUMIF(Vendas!$C$3:$C$12,D8,Vendas!$K$3:$K$12)</f>
        <v/>
      </c>
    </row>
    <row r="9">
      <c r="D9" s="27" t="inlineStr">
        <is>
          <t>Juliana Costa</t>
        </is>
      </c>
      <c r="E9" s="43">
        <f>SUMIF(Vendas!$C$3:$C$12,D9,Vendas!$K$3:$K$12)</f>
        <v/>
      </c>
    </row>
    <row r="10">
      <c r="D10" s="24" t="inlineStr">
        <is>
          <t>Rafael Almeida</t>
        </is>
      </c>
      <c r="E10" s="42">
        <f>SUMIF(Vendas!$C$3:$C$12,D10,Vendas!$K$3:$K$12)</f>
        <v/>
      </c>
    </row>
    <row r="11">
      <c r="D11" s="27" t="inlineStr">
        <is>
          <t>Camila Ferreira</t>
        </is>
      </c>
      <c r="E11" s="43">
        <f>SUMIF(Vendas!$C$3:$C$12,D11,Vendas!$K$3:$K$12)</f>
        <v/>
      </c>
    </row>
    <row r="12">
      <c r="D12" s="24" t="inlineStr">
        <is>
          <t>Lucas Rodrigues</t>
        </is>
      </c>
      <c r="E12" s="42">
        <f>SUMIF(Vendas!$C$3:$C$12,D12,Vendas!$K$3:$K$12)</f>
        <v/>
      </c>
    </row>
    <row r="13">
      <c r="D13" s="27" t="inlineStr">
        <is>
          <t>Fernanda Lima</t>
        </is>
      </c>
      <c r="E13" s="43">
        <f>SUMIF(Vendas!$C$3:$C$12,D13,Vendas!$K$3:$K$12)</f>
        <v/>
      </c>
    </row>
    <row r="14"/>
    <row r="15">
      <c r="D15" s="21" t="inlineStr">
        <is>
          <t>Status</t>
        </is>
      </c>
      <c r="E15" s="21" t="inlineStr">
        <is>
          <t>Quantidade</t>
        </is>
      </c>
    </row>
    <row r="16">
      <c r="D16" s="24" t="inlineStr">
        <is>
          <t>Paga</t>
        </is>
      </c>
      <c r="E16" s="24">
        <f>COUNTIF(Vendas!$L$3:$L$12,D16)</f>
        <v/>
      </c>
    </row>
    <row r="17">
      <c r="D17" s="27" t="inlineStr">
        <is>
          <t>Pendente</t>
        </is>
      </c>
      <c r="E17" s="27">
        <f>COUNTIF(Vendas!$L$3:$L$12,D17)</f>
        <v/>
      </c>
    </row>
    <row r="18">
      <c r="D18" s="24" t="inlineStr">
        <is>
          <t>Cancelada</t>
        </is>
      </c>
      <c r="E18" s="24">
        <f>COUNTIF(Vendas!$L$3:$L$12,D18)</f>
        <v/>
      </c>
    </row>
    <row r="19"/>
    <row r="20">
      <c r="D20" s="21" t="inlineStr">
        <is>
          <t>Mês/Ano</t>
        </is>
      </c>
      <c r="E20" s="21" t="inlineStr">
        <is>
          <t>Total de vendas (R$)</t>
        </is>
      </c>
    </row>
    <row r="21">
      <c r="D21" s="24" t="inlineStr">
        <is>
          <t>01/2026</t>
        </is>
      </c>
      <c r="E21" s="42">
        <f>SUMIF(Vendas!$B$3:$B$12,D21,Vendas!$I$3:$I$12)</f>
        <v/>
      </c>
    </row>
    <row r="22">
      <c r="D22" s="27" t="inlineStr">
        <is>
          <t>02/2026</t>
        </is>
      </c>
      <c r="E22" s="43">
        <f>SUMIF(Vendas!$B$3:$B$12,D22,Vendas!$I$3:$I$12)</f>
        <v/>
      </c>
    </row>
    <row r="23">
      <c r="D23" s="24" t="inlineStr">
        <is>
          <t>03/2026</t>
        </is>
      </c>
      <c r="E23" s="42">
        <f>SUMIF(Vendas!$B$3:$B$12,D23,Vendas!$I$3:$I$12)</f>
        <v/>
      </c>
    </row>
    <row r="24">
      <c r="D24" s="27" t="inlineStr">
        <is>
          <t>04/2026</t>
        </is>
      </c>
      <c r="E24" s="43">
        <f>SUMIF(Vendas!$B$3:$B$12,D24,Vendas!$I$3:$I$12)</f>
        <v/>
      </c>
    </row>
    <row r="25">
      <c r="D25" s="24" t="inlineStr">
        <is>
          <t>05/2026</t>
        </is>
      </c>
      <c r="E25" s="42">
        <f>SUMIF(Vendas!$B$3:$B$12,D25,Vendas!$I$3:$I$12)</f>
        <v/>
      </c>
    </row>
    <row r="26">
      <c r="D26" s="27" t="inlineStr">
        <is>
          <t>06/2026</t>
        </is>
      </c>
      <c r="E26" s="43">
        <f>SUMIF(Vendas!$B$3:$B$12,D26,Vendas!$I$3:$I$12)</f>
        <v/>
      </c>
    </row>
  </sheetData>
  <mergeCells count="2">
    <mergeCell ref="A1:F1"/>
    <mergeCell ref="A3:B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24" customWidth="1" min="1" max="1"/>
    <col width="90" customWidth="1" min="2" max="2"/>
  </cols>
  <sheetData>
    <row r="1" ht="26" customHeight="1">
      <c r="A1" s="1" t="inlineStr">
        <is>
          <t>INSTRUÇÕES DE USO</t>
        </is>
      </c>
    </row>
    <row r="2"/>
    <row r="3" ht="40" customHeight="1">
      <c r="A3" s="31" t="inlineStr">
        <is>
          <t>Aba Vendas</t>
        </is>
      </c>
      <c r="B3" s="32" t="inlineStr">
        <is>
          <t>Base de dados principal. Preencha data, vendedor, cidade, cliente, produto, categoria e valor da venda. As colunas Mês/Ano, % Comissão e Valor da comissão são calculadas automaticamente. Status da venda deve ser preenchido usando a lista suspensa (Paga, Pendente, Cancelada).</t>
        </is>
      </c>
    </row>
    <row r="4" ht="40" customHeight="1">
      <c r="A4" s="31" t="inlineStr">
        <is>
          <t>% Comissão</t>
        </is>
      </c>
      <c r="B4" s="32" t="inlineStr">
        <is>
          <t>Calculada por VLOOKUP a partir da Categoria informada, buscando o percentual padrão na aba Parâmetros.</t>
        </is>
      </c>
    </row>
    <row r="5" ht="40" customHeight="1">
      <c r="A5" s="31" t="inlineStr">
        <is>
          <t>Valor da comissão</t>
        </is>
      </c>
      <c r="B5" s="32" t="inlineStr">
        <is>
          <t>Resultado do valor da venda multiplicado pelo percentual de comissão, protegido contra erros com IFERROR.</t>
        </is>
      </c>
    </row>
    <row r="6" ht="40" customHeight="1">
      <c r="A6" s="31" t="inlineStr">
        <is>
          <t>Totais</t>
        </is>
      </c>
      <c r="B6" s="32" t="inlineStr">
        <is>
          <t>No final da tabela de Vendas há soma do valor de vendas, soma da comissão, média de comissão e contagem de vendas pagas.</t>
        </is>
      </c>
    </row>
    <row r="7" ht="40" customHeight="1">
      <c r="A7" s="31" t="inlineStr">
        <is>
          <t>Aba Parâmetros</t>
        </is>
      </c>
      <c r="B7" s="32" t="inlineStr">
        <is>
          <t>Contém a tabela de regras de comissão por categoria e as listas de apoio (status e cidades) usadas nas validações de dados da aba Vendas.</t>
        </is>
      </c>
    </row>
    <row r="8" ht="40" customHeight="1">
      <c r="A8" s="31" t="inlineStr">
        <is>
          <t>Aba Resumo</t>
        </is>
      </c>
      <c r="B8" s="32" t="inlineStr">
        <is>
          <t>Painel gerencial com KPIs principais e três gráficos: comissão por vendedor, distribuição de status e evolução mensal das vendas.</t>
        </is>
      </c>
    </row>
    <row r="9" ht="40" customHeight="1">
      <c r="A9" s="31" t="inlineStr">
        <is>
          <t>Edição</t>
        </is>
      </c>
      <c r="B9" s="32" t="inlineStr">
        <is>
          <t>Células com fundo amarelo claro (#FFFBEB) são de entrada manual. As demais são calculadas automaticamente e não devem ser sobrescritas.</t>
        </is>
      </c>
    </row>
    <row r="10" ht="40" customHeight="1">
      <c r="A10" s="31" t="inlineStr">
        <is>
          <t>Cores de status</t>
        </is>
      </c>
      <c r="B10" s="32" t="inlineStr">
        <is>
          <t>Vendas Pagas aparecem em verde, Pendentes em laranja e Canceladas em vermelho na aba Vendas.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2026-07-14T02:25:35Z</dcterms:created>
  <dcterms:modified xmlns:dcterms="http://purl.org/dc/terms/" xmlns:xsi="http://www.w3.org/2001/XMLSchema-instance" xsi:type="dcterms:W3CDTF">2026-07-14T02:25:35Z</dcterms:modified>
</cp:coreProperties>
</file>