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tura" sheetId="1" state="visible" r:id="rId1"/>
    <sheet xmlns:r="http://schemas.openxmlformats.org/officeDocument/2006/relationships" name="Cartõe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Instruçõ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AAAA"/>
    <numFmt numFmtId="165" formatCode="&quot;R$&quot; #.##0,00"/>
    <numFmt numFmtId="166" formatCode="0.0%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b val="1"/>
      <color rgb="00FFFFFF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center" vertical="center"/>
    </xf>
    <xf numFmtId="0" fontId="3" fillId="4" borderId="1" pivotButton="0" quotePrefix="0" xfId="0"/>
    <xf numFmtId="0" fontId="3" fillId="4" borderId="1" applyAlignment="1" pivotButton="0" quotePrefix="0" xfId="0">
      <alignment horizontal="center" vertical="center"/>
    </xf>
    <xf numFmtId="165" fontId="0" fillId="4" borderId="1" pivotButton="0" quotePrefix="0" xfId="0"/>
    <xf numFmtId="165" fontId="3" fillId="4" borderId="1" pivotButton="0" quotePrefix="0" xfId="0"/>
    <xf numFmtId="164" fontId="3" fillId="5" borderId="1" applyAlignment="1" pivotButton="0" quotePrefix="0" xfId="0">
      <alignment horizontal="center" vertical="center"/>
    </xf>
    <xf numFmtId="0" fontId="3" fillId="5" borderId="1" pivotButton="0" quotePrefix="0" xfId="0"/>
    <xf numFmtId="0" fontId="3" fillId="5" borderId="1" applyAlignment="1" pivotButton="0" quotePrefix="0" xfId="0">
      <alignment horizontal="center" vertical="center"/>
    </xf>
    <xf numFmtId="165" fontId="0" fillId="5" borderId="1" pivotButton="0" quotePrefix="0" xfId="0"/>
    <xf numFmtId="165" fontId="3" fillId="5" borderId="1" pivotButton="0" quotePrefix="0" xfId="0"/>
    <xf numFmtId="0" fontId="4" fillId="0" borderId="0" pivotButton="0" quotePrefix="0" xfId="0"/>
    <xf numFmtId="165" fontId="5" fillId="6" borderId="1" pivotButton="0" quotePrefix="0" xfId="0"/>
    <xf numFmtId="0" fontId="3" fillId="0" borderId="0" pivotButton="0" quotePrefix="0" xfId="0"/>
    <xf numFmtId="165" fontId="0" fillId="0" borderId="0" pivotButton="0" quotePrefix="0" xfId="0"/>
    <xf numFmtId="166" fontId="3" fillId="4" borderId="1" pivotButton="0" quotePrefix="0" xfId="0"/>
    <xf numFmtId="166" fontId="3" fillId="5" borderId="1" pivotButton="0" quotePrefix="0" xfId="0"/>
    <xf numFmtId="0" fontId="5" fillId="6" borderId="1" pivotButton="0" quotePrefix="0" xfId="0"/>
    <xf numFmtId="166" fontId="5" fillId="6" borderId="1" pivotButton="0" quotePrefix="0" xfId="0"/>
    <xf numFmtId="0" fontId="0" fillId="3" borderId="1" pivotButton="0" quotePrefix="0" xfId="0"/>
    <xf numFmtId="0" fontId="2" fillId="6" borderId="0" pivotButton="0" quotePrefix="0" xfId="0"/>
    <xf numFmtId="165" fontId="4" fillId="4" borderId="1" pivotButton="0" quotePrefix="0" xfId="0"/>
    <xf numFmtId="1" fontId="4" fillId="5" borderId="1" pivotButton="0" quotePrefix="0" xfId="0"/>
    <xf numFmtId="0" fontId="0" fillId="4" borderId="1" pivotButton="0" quotePrefix="0" xfId="0"/>
    <xf numFmtId="0" fontId="0" fillId="5" borderId="1" pivotButton="0" quotePrefix="0" xfId="0"/>
    <xf numFmtId="1" fontId="4" fillId="4" borderId="1" pivotButton="0" quotePrefix="0" xfId="0"/>
    <xf numFmtId="165" fontId="4" fillId="5" borderId="1" pivotButton="0" quotePrefix="0" xfId="0"/>
    <xf numFmtId="166" fontId="4" fillId="4" borderId="1" pivotButton="0" quotePrefix="0" xfId="0"/>
    <xf numFmtId="0" fontId="2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3"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  <dxf>
      <font>
        <name val="Calibri"/>
        <b val="1"/>
        <color rgb="0022C55E"/>
        <sz val="10"/>
      </font>
      <fill>
        <patternFill patternType="solid">
          <fgColor rgb="00DCFCE7"/>
        </patternFill>
      </fill>
    </dxf>
    <dxf>
      <fill>
        <patternFill patternType="solid">
          <fgColor rgb="00FEF3C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Gastos por Categoria</a:t>
            </a:r>
          </a:p>
        </rich>
      </tx>
    </title>
    <plotArea>
      <pieChart>
        <varyColors val="1"/>
        <ser>
          <idx val="0"/>
          <order val="0"/>
          <tx>
            <strRef>
              <f>'Dashboard'!E4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'Dashboard'!$D$5:$D$12</f>
            </numRef>
          </cat>
          <val>
            <numRef>
              <f>'Dashboard'!$E$5:$E$12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Fatura por Cartão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'Dashboard'!H4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'Dashboard'!$G$5:$G$8</f>
            </numRef>
          </cat>
          <val>
            <numRef>
              <f>'Dashboard'!$H$5:$H$8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Cartão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Valor (R$)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12</row>
      <rowOff>0</rowOff>
    </from>
    <ext cx="504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12</row>
      <rowOff>0</rowOff>
    </from>
    <ext cx="504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16" customWidth="1" min="3" max="3"/>
    <col width="16" customWidth="1" min="4" max="4"/>
    <col width="13" customWidth="1" min="5" max="5"/>
    <col width="13" customWidth="1" min="6" max="6"/>
    <col width="16" customWidth="1" min="7" max="7"/>
    <col width="16" customWidth="1" min="8" max="8"/>
    <col width="12" customWidth="1" min="9" max="9"/>
    <col width="14" customWidth="1" min="10" max="10"/>
  </cols>
  <sheetData>
    <row r="1" ht="28" customHeight="1">
      <c r="A1" s="1" t="inlineStr">
        <is>
          <t>CONTROLE DE FATURA - CARTÃO DE CRÉDITO</t>
        </is>
      </c>
    </row>
    <row r="2"/>
    <row r="3">
      <c r="A3" s="2" t="inlineStr">
        <is>
          <t>Data Compra</t>
        </is>
      </c>
      <c r="B3" s="2" t="inlineStr">
        <is>
          <t>Descrição</t>
        </is>
      </c>
      <c r="C3" s="2" t="inlineStr">
        <is>
          <t>Categoria</t>
        </is>
      </c>
      <c r="D3" s="2" t="inlineStr">
        <is>
          <t>Cartão</t>
        </is>
      </c>
      <c r="E3" s="2" t="inlineStr">
        <is>
          <t>Parcelas Total</t>
        </is>
      </c>
      <c r="F3" s="2" t="inlineStr">
        <is>
          <t>Parcela Atual</t>
        </is>
      </c>
      <c r="G3" s="2" t="inlineStr">
        <is>
          <t>Valor Parcela (R$)</t>
        </is>
      </c>
      <c r="H3" s="2" t="inlineStr">
        <is>
          <t>Valor Total (R$)</t>
        </is>
      </c>
      <c r="I3" s="2" t="inlineStr">
        <is>
          <t>Status</t>
        </is>
      </c>
      <c r="J3" s="2" t="inlineStr">
        <is>
          <t>Vencimento</t>
        </is>
      </c>
    </row>
    <row r="4">
      <c r="A4" s="3" t="inlineStr">
        <is>
          <t>18/06/2026</t>
        </is>
      </c>
      <c r="B4" s="4" t="inlineStr">
        <is>
          <t>Supermercado Extra</t>
        </is>
      </c>
      <c r="C4" s="5" t="inlineStr">
        <is>
          <t>Alimentação</t>
        </is>
      </c>
      <c r="D4" s="5" t="inlineStr">
        <is>
          <t>Nubank</t>
        </is>
      </c>
      <c r="E4" s="5" t="n">
        <v>1</v>
      </c>
      <c r="F4" s="5" t="n">
        <v>1</v>
      </c>
      <c r="G4" s="6" t="n">
        <v>458.9</v>
      </c>
      <c r="H4" s="7">
        <f>G4*E4</f>
        <v/>
      </c>
      <c r="I4" s="5" t="inlineStr">
        <is>
          <t>Pendente</t>
        </is>
      </c>
      <c r="J4" s="3" t="inlineStr">
        <is>
          <t>18/07/2026</t>
        </is>
      </c>
    </row>
    <row r="5">
      <c r="A5" s="8" t="inlineStr">
        <is>
          <t>20/06/2026</t>
        </is>
      </c>
      <c r="B5" s="9" t="inlineStr">
        <is>
          <t>Posto Ipiranga</t>
        </is>
      </c>
      <c r="C5" s="10" t="inlineStr">
        <is>
          <t>Transporte</t>
        </is>
      </c>
      <c r="D5" s="10" t="inlineStr">
        <is>
          <t>Itaú Platinum</t>
        </is>
      </c>
      <c r="E5" s="10" t="n">
        <v>1</v>
      </c>
      <c r="F5" s="10" t="n">
        <v>1</v>
      </c>
      <c r="G5" s="11" t="n">
        <v>210.5</v>
      </c>
      <c r="H5" s="12">
        <f>G5*E5</f>
        <v/>
      </c>
      <c r="I5" s="10" t="inlineStr">
        <is>
          <t>Pago</t>
        </is>
      </c>
      <c r="J5" s="8" t="inlineStr">
        <is>
          <t>18/07/2026</t>
        </is>
      </c>
    </row>
    <row r="6">
      <c r="A6" s="3" t="inlineStr">
        <is>
          <t>22/06/2026</t>
        </is>
      </c>
      <c r="B6" s="4" t="inlineStr">
        <is>
          <t>Restaurante Outback</t>
        </is>
      </c>
      <c r="C6" s="5" t="inlineStr">
        <is>
          <t>Lazer</t>
        </is>
      </c>
      <c r="D6" s="5" t="inlineStr">
        <is>
          <t>Nubank</t>
        </is>
      </c>
      <c r="E6" s="5" t="n">
        <v>1</v>
      </c>
      <c r="F6" s="5" t="n">
        <v>1</v>
      </c>
      <c r="G6" s="6" t="n">
        <v>189</v>
      </c>
      <c r="H6" s="7">
        <f>G6*E6</f>
        <v/>
      </c>
      <c r="I6" s="5" t="inlineStr">
        <is>
          <t>Pago</t>
        </is>
      </c>
      <c r="J6" s="3" t="inlineStr">
        <is>
          <t>18/07/2026</t>
        </is>
      </c>
    </row>
    <row r="7">
      <c r="A7" s="8" t="inlineStr">
        <is>
          <t>25/06/2026</t>
        </is>
      </c>
      <c r="B7" s="9" t="inlineStr">
        <is>
          <t>Farmácia Droga Raia</t>
        </is>
      </c>
      <c r="C7" s="10" t="inlineStr">
        <is>
          <t>Saúde</t>
        </is>
      </c>
      <c r="D7" s="10" t="inlineStr">
        <is>
          <t>Bradesco Elo</t>
        </is>
      </c>
      <c r="E7" s="10" t="n">
        <v>1</v>
      </c>
      <c r="F7" s="10" t="n">
        <v>1</v>
      </c>
      <c r="G7" s="11" t="n">
        <v>96.75</v>
      </c>
      <c r="H7" s="12">
        <f>G7*E7</f>
        <v/>
      </c>
      <c r="I7" s="10" t="inlineStr">
        <is>
          <t>Pendente</t>
        </is>
      </c>
      <c r="J7" s="8" t="inlineStr">
        <is>
          <t>22/07/2026</t>
        </is>
      </c>
    </row>
    <row r="8">
      <c r="A8" s="3" t="inlineStr">
        <is>
          <t>28/06/2026</t>
        </is>
      </c>
      <c r="B8" s="4" t="inlineStr">
        <is>
          <t>Loja Renner</t>
        </is>
      </c>
      <c r="C8" s="5" t="inlineStr">
        <is>
          <t>Vestuário</t>
        </is>
      </c>
      <c r="D8" s="5" t="inlineStr">
        <is>
          <t>Itaú Platinum</t>
        </is>
      </c>
      <c r="E8" s="5" t="n">
        <v>3</v>
      </c>
      <c r="F8" s="5" t="n">
        <v>1</v>
      </c>
      <c r="G8" s="6" t="n">
        <v>133.3</v>
      </c>
      <c r="H8" s="7">
        <f>G8*E8</f>
        <v/>
      </c>
      <c r="I8" s="5" t="inlineStr">
        <is>
          <t>Pago</t>
        </is>
      </c>
      <c r="J8" s="3" t="inlineStr">
        <is>
          <t>18/07/2026</t>
        </is>
      </c>
    </row>
    <row r="9">
      <c r="A9" s="8" t="inlineStr">
        <is>
          <t>01/07/2026</t>
        </is>
      </c>
      <c r="B9" s="9" t="inlineStr">
        <is>
          <t>Uber</t>
        </is>
      </c>
      <c r="C9" s="10" t="inlineStr">
        <is>
          <t>Transporte</t>
        </is>
      </c>
      <c r="D9" s="10" t="inlineStr">
        <is>
          <t>Nubank</t>
        </is>
      </c>
      <c r="E9" s="10" t="n">
        <v>1</v>
      </c>
      <c r="F9" s="10" t="n">
        <v>1</v>
      </c>
      <c r="G9" s="11" t="n">
        <v>68.40000000000001</v>
      </c>
      <c r="H9" s="12">
        <f>G9*E9</f>
        <v/>
      </c>
      <c r="I9" s="10" t="inlineStr">
        <is>
          <t>Pago</t>
        </is>
      </c>
      <c r="J9" s="8" t="inlineStr">
        <is>
          <t>18/07/2026</t>
        </is>
      </c>
    </row>
    <row r="10">
      <c r="A10" s="3" t="inlineStr">
        <is>
          <t>05/07/2026</t>
        </is>
      </c>
      <c r="B10" s="4" t="inlineStr">
        <is>
          <t>Netflix</t>
        </is>
      </c>
      <c r="C10" s="5" t="inlineStr">
        <is>
          <t>Assinatura</t>
        </is>
      </c>
      <c r="D10" s="5" t="inlineStr">
        <is>
          <t>Santander SX</t>
        </is>
      </c>
      <c r="E10" s="5" t="n">
        <v>1</v>
      </c>
      <c r="F10" s="5" t="n">
        <v>1</v>
      </c>
      <c r="G10" s="6" t="n">
        <v>55.9</v>
      </c>
      <c r="H10" s="7">
        <f>G10*E10</f>
        <v/>
      </c>
      <c r="I10" s="5" t="inlineStr">
        <is>
          <t>Pendente</t>
        </is>
      </c>
      <c r="J10" s="3" t="inlineStr">
        <is>
          <t>10/07/2026</t>
        </is>
      </c>
    </row>
    <row r="11">
      <c r="A11" s="8" t="inlineStr">
        <is>
          <t>08/07/2026</t>
        </is>
      </c>
      <c r="B11" s="9" t="inlineStr">
        <is>
          <t>Academia Smart Fit</t>
        </is>
      </c>
      <c r="C11" s="10" t="inlineStr">
        <is>
          <t>Saúde</t>
        </is>
      </c>
      <c r="D11" s="10" t="inlineStr">
        <is>
          <t>Bradesco Elo</t>
        </is>
      </c>
      <c r="E11" s="10" t="n">
        <v>1</v>
      </c>
      <c r="F11" s="10" t="n">
        <v>1</v>
      </c>
      <c r="G11" s="11" t="n">
        <v>129.9</v>
      </c>
      <c r="H11" s="12">
        <f>G11*E11</f>
        <v/>
      </c>
      <c r="I11" s="10" t="inlineStr">
        <is>
          <t>Pago</t>
        </is>
      </c>
      <c r="J11" s="8" t="inlineStr">
        <is>
          <t>22/07/2026</t>
        </is>
      </c>
    </row>
    <row r="12">
      <c r="A12" s="3" t="inlineStr">
        <is>
          <t>10/07/2026</t>
        </is>
      </c>
      <c r="B12" s="4" t="inlineStr">
        <is>
          <t>Livraria Cultura</t>
        </is>
      </c>
      <c r="C12" s="5" t="inlineStr">
        <is>
          <t>Educação</t>
        </is>
      </c>
      <c r="D12" s="5" t="inlineStr">
        <is>
          <t>Santander SX</t>
        </is>
      </c>
      <c r="E12" s="5" t="n">
        <v>2</v>
      </c>
      <c r="F12" s="5" t="n">
        <v>1</v>
      </c>
      <c r="G12" s="6" t="n">
        <v>87.5</v>
      </c>
      <c r="H12" s="7">
        <f>G12*E12</f>
        <v/>
      </c>
      <c r="I12" s="5" t="inlineStr">
        <is>
          <t>Pago</t>
        </is>
      </c>
      <c r="J12" s="3" t="inlineStr">
        <is>
          <t>10/07/2026</t>
        </is>
      </c>
    </row>
    <row r="13">
      <c r="A13" s="8" t="inlineStr">
        <is>
          <t>12/07/2026</t>
        </is>
      </c>
      <c r="B13" s="9" t="inlineStr">
        <is>
          <t>Passagem Aérea Latam</t>
        </is>
      </c>
      <c r="C13" s="10" t="inlineStr">
        <is>
          <t>Viagem</t>
        </is>
      </c>
      <c r="D13" s="10" t="inlineStr">
        <is>
          <t>Itaú Platinum</t>
        </is>
      </c>
      <c r="E13" s="10" t="n">
        <v>6</v>
      </c>
      <c r="F13" s="10" t="n">
        <v>1</v>
      </c>
      <c r="G13" s="11" t="n">
        <v>320</v>
      </c>
      <c r="H13" s="12">
        <f>G13*E13</f>
        <v/>
      </c>
      <c r="I13" s="10" t="inlineStr">
        <is>
          <t>Pendente</t>
        </is>
      </c>
      <c r="J13" s="8" t="inlineStr">
        <is>
          <t>18/07/2026</t>
        </is>
      </c>
    </row>
    <row r="14"/>
    <row r="15">
      <c r="B15" s="13" t="inlineStr">
        <is>
          <t>TOTAIS / MÉDIAS</t>
        </is>
      </c>
      <c r="G15" s="14">
        <f>SUM(G4:G13)</f>
        <v/>
      </c>
      <c r="H15" s="14">
        <f>SUM(H4:H13)</f>
        <v/>
      </c>
    </row>
    <row r="16">
      <c r="B16" s="15" t="inlineStr">
        <is>
          <t>Média por compra</t>
        </is>
      </c>
      <c r="H16" s="16">
        <f>IFERROR(AVERAGE(H4:H13),0)</f>
        <v/>
      </c>
    </row>
    <row r="17">
      <c r="B17" s="15" t="inlineStr">
        <is>
          <t>Qtde. Pendentes</t>
        </is>
      </c>
      <c r="H17">
        <f>COUNTIF(I4:I13,"Pendente")</f>
        <v/>
      </c>
    </row>
    <row r="18">
      <c r="B18" s="15" t="inlineStr">
        <is>
          <t>Qtde. Pagos</t>
        </is>
      </c>
      <c r="H18">
        <f>COUNTIF(I4:I13,"Pago")</f>
        <v/>
      </c>
    </row>
  </sheetData>
  <mergeCells count="1">
    <mergeCell ref="A1:J1"/>
  </mergeCells>
  <conditionalFormatting sqref="I4:I13">
    <cfRule type="expression" priority="1" dxfId="0" stopIfTrue="1">
      <formula>I4="Pendente"</formula>
    </cfRule>
    <cfRule type="expression" priority="2" dxfId="1" stopIfTrue="1">
      <formula>I4="Pago"</formula>
    </cfRule>
  </conditionalFormatting>
  <dataValidations count="3">
    <dataValidation sqref="I4:I13" showErrorMessage="1" showInputMessage="1" allowBlank="1" type="list">
      <formula1>"Pago,Pendente"</formula1>
    </dataValidation>
    <dataValidation sqref="C4:C13" showErrorMessage="1" showInputMessage="1" allowBlank="1" type="list">
      <formula1>"Alimentação,Transporte,Lazer,Saúde,Vestuário,Assinatura,Educação,Viagem,Outros"</formula1>
    </dataValidation>
    <dataValidation sqref="D4:D13" showErrorMessage="1" showInputMessage="1" allowBlank="1" type="list">
      <formula1>"Nubank,Itaú Platinum,Bradesco Elo,Santander SX"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8" customWidth="1" min="3" max="3"/>
    <col width="18" customWidth="1" min="4" max="4"/>
    <col width="20" customWidth="1" min="5" max="5"/>
    <col width="14" customWidth="1" min="6" max="6"/>
    <col width="13" customWidth="1" min="7" max="7"/>
  </cols>
  <sheetData>
    <row r="1" ht="28" customHeight="1">
      <c r="A1" s="1" t="inlineStr">
        <is>
          <t>RESUMO POR CARTÃO DE CRÉDITO</t>
        </is>
      </c>
    </row>
    <row r="2"/>
    <row r="3">
      <c r="A3" s="2" t="inlineStr">
        <is>
          <t>Cartão</t>
        </is>
      </c>
      <c r="B3" s="2" t="inlineStr">
        <is>
          <t>Bandeira</t>
        </is>
      </c>
      <c r="C3" s="2" t="inlineStr">
        <is>
          <t>Limite Total (R$)</t>
        </is>
      </c>
      <c r="D3" s="2" t="inlineStr">
        <is>
          <t>Fatura Atual (R$)</t>
        </is>
      </c>
      <c r="E3" s="2" t="inlineStr">
        <is>
          <t>Limite Disponível (R$)</t>
        </is>
      </c>
      <c r="F3" s="2" t="inlineStr">
        <is>
          <t>% Utilizado</t>
        </is>
      </c>
      <c r="G3" s="2" t="inlineStr">
        <is>
          <t>Vencimento</t>
        </is>
      </c>
    </row>
    <row r="4">
      <c r="A4" s="5" t="inlineStr">
        <is>
          <t>Nubank</t>
        </is>
      </c>
      <c r="B4" s="5" t="inlineStr">
        <is>
          <t>Mastercard</t>
        </is>
      </c>
      <c r="C4" s="6" t="n">
        <v>5000</v>
      </c>
      <c r="D4" s="7">
        <f>SUMIF(Fatura!$D$4:$D$13,A4,Fatura!$H$4:$H$13)</f>
        <v/>
      </c>
      <c r="E4" s="7">
        <f>C4-D4</f>
        <v/>
      </c>
      <c r="F4" s="17">
        <f>IFERROR(D4/C4,0)</f>
        <v/>
      </c>
      <c r="G4" s="5" t="inlineStr">
        <is>
          <t>Dia 18</t>
        </is>
      </c>
    </row>
    <row r="5">
      <c r="A5" s="10" t="inlineStr">
        <is>
          <t>Itaú Platinum</t>
        </is>
      </c>
      <c r="B5" s="10" t="inlineStr">
        <is>
          <t>Visa</t>
        </is>
      </c>
      <c r="C5" s="11" t="n">
        <v>8000</v>
      </c>
      <c r="D5" s="12">
        <f>SUMIF(Fatura!$D$4:$D$13,A5,Fatura!$H$4:$H$13)</f>
        <v/>
      </c>
      <c r="E5" s="12">
        <f>C5-D5</f>
        <v/>
      </c>
      <c r="F5" s="18">
        <f>IFERROR(D5/C5,0)</f>
        <v/>
      </c>
      <c r="G5" s="10" t="inlineStr">
        <is>
          <t>Dia 18</t>
        </is>
      </c>
    </row>
    <row r="6">
      <c r="A6" s="5" t="inlineStr">
        <is>
          <t>Bradesco Elo</t>
        </is>
      </c>
      <c r="B6" s="5" t="inlineStr">
        <is>
          <t>Elo</t>
        </is>
      </c>
      <c r="C6" s="6" t="n">
        <v>4000</v>
      </c>
      <c r="D6" s="7">
        <f>SUMIF(Fatura!$D$4:$D$13,A6,Fatura!$H$4:$H$13)</f>
        <v/>
      </c>
      <c r="E6" s="7">
        <f>C6-D6</f>
        <v/>
      </c>
      <c r="F6" s="17">
        <f>IFERROR(D6/C6,0)</f>
        <v/>
      </c>
      <c r="G6" s="5" t="inlineStr">
        <is>
          <t>Dia 22</t>
        </is>
      </c>
    </row>
    <row r="7">
      <c r="A7" s="10" t="inlineStr">
        <is>
          <t>Santander SX</t>
        </is>
      </c>
      <c r="B7" s="10" t="inlineStr">
        <is>
          <t>Visa</t>
        </is>
      </c>
      <c r="C7" s="11" t="n">
        <v>3000</v>
      </c>
      <c r="D7" s="12">
        <f>SUMIF(Fatura!$D$4:$D$13,A7,Fatura!$H$4:$H$13)</f>
        <v/>
      </c>
      <c r="E7" s="12">
        <f>C7-D7</f>
        <v/>
      </c>
      <c r="F7" s="18">
        <f>IFERROR(D7/C7,0)</f>
        <v/>
      </c>
      <c r="G7" s="10" t="inlineStr">
        <is>
          <t>Dia 10</t>
        </is>
      </c>
    </row>
    <row r="8"/>
    <row r="9">
      <c r="A9" s="19" t="inlineStr">
        <is>
          <t>TOTAIS</t>
        </is>
      </c>
      <c r="C9" s="14">
        <f>SUM(C4:C7)</f>
        <v/>
      </c>
      <c r="D9" s="14">
        <f>SUM(D4:D7)</f>
        <v/>
      </c>
      <c r="E9" s="14">
        <f>SUM(E4:E7)</f>
        <v/>
      </c>
      <c r="F9" s="20">
        <f>IFERROR(D9/C9,0)</f>
        <v/>
      </c>
    </row>
    <row r="10"/>
    <row r="11"/>
    <row r="12">
      <c r="A12" s="13" t="inlineStr">
        <is>
          <t>Consulta Rápida (VLOOKUP)</t>
        </is>
      </c>
    </row>
    <row r="13">
      <c r="A13" s="15" t="inlineStr">
        <is>
          <t>Cartão:</t>
        </is>
      </c>
      <c r="B13" s="21" t="inlineStr">
        <is>
          <t>Nubank</t>
        </is>
      </c>
    </row>
    <row r="14">
      <c r="A14" s="15" t="inlineStr">
        <is>
          <t>Limite Total:</t>
        </is>
      </c>
      <c r="B14" s="16">
        <f>IFERROR(VLOOKUP(B13,A4:G7,3,FALSE),0)</f>
        <v/>
      </c>
    </row>
    <row r="15">
      <c r="A15" s="15" t="inlineStr">
        <is>
          <t>Fatura Atual:</t>
        </is>
      </c>
      <c r="B15" s="16">
        <f>IFERROR(VLOOKUP(B13,A4:G7,4,FALSE),0)</f>
        <v/>
      </c>
    </row>
  </sheetData>
  <mergeCells count="1">
    <mergeCell ref="A1:G1"/>
  </mergeCells>
  <conditionalFormatting sqref="F4:F7">
    <cfRule type="expression" priority="1" dxfId="0" stopIfTrue="1">
      <formula>F4&gt;0.8</formula>
    </cfRule>
    <cfRule type="expression" priority="2" dxfId="2" stopIfTrue="1">
      <formula>F4&gt;0.5</formula>
    </cfRule>
    <cfRule type="expression" priority="3" dxfId="1" stopIfTrue="1">
      <formula>F4&lt;=0.5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4" customWidth="1" min="3" max="3"/>
    <col width="16" customWidth="1" min="4" max="4"/>
    <col width="16" customWidth="1" min="5" max="5"/>
    <col width="4" customWidth="1" min="6" max="6"/>
    <col width="16" customWidth="1" min="7" max="7"/>
    <col width="16" customWidth="1" min="8" max="8"/>
  </cols>
  <sheetData>
    <row r="1" ht="28" customHeight="1">
      <c r="A1" s="1" t="inlineStr">
        <is>
          <t>DASHBOARD - VISÃO GERAL DO CARTÃO DE CRÉDITO</t>
        </is>
      </c>
    </row>
    <row r="2"/>
    <row r="3">
      <c r="A3" s="22" t="inlineStr">
        <is>
          <t>Indicadores Gerais</t>
        </is>
      </c>
      <c r="D3" s="22" t="inlineStr">
        <is>
          <t>Resumo por Categoria</t>
        </is>
      </c>
      <c r="G3" s="22" t="inlineStr">
        <is>
          <t>Resumo por Cartão</t>
        </is>
      </c>
    </row>
    <row r="4">
      <c r="A4" s="4" t="inlineStr">
        <is>
          <t>Total Faturado (R$)</t>
        </is>
      </c>
      <c r="B4" s="23">
        <f>Fatura!H15</f>
        <v/>
      </c>
      <c r="D4" s="13" t="inlineStr">
        <is>
          <t>Categoria</t>
        </is>
      </c>
      <c r="E4" s="13" t="inlineStr">
        <is>
          <t>Valor (R$)</t>
        </is>
      </c>
      <c r="G4" s="13" t="inlineStr">
        <is>
          <t>Cartão</t>
        </is>
      </c>
      <c r="H4" s="13" t="inlineStr">
        <is>
          <t>Fatura (R$)</t>
        </is>
      </c>
    </row>
    <row r="5">
      <c r="A5" s="9" t="inlineStr">
        <is>
          <t>Total de Compras</t>
        </is>
      </c>
      <c r="B5" s="24">
        <f>COUNTA(Fatura!B4:B13)</f>
        <v/>
      </c>
      <c r="D5" s="25" t="inlineStr">
        <is>
          <t>Alimentação</t>
        </is>
      </c>
      <c r="E5" s="6">
        <f>SUMIF(Fatura!$C$4:$C$13,D5,Fatura!$H$4:$H$13)</f>
        <v/>
      </c>
      <c r="G5" s="25" t="inlineStr">
        <is>
          <t>Nubank</t>
        </is>
      </c>
      <c r="H5" s="6">
        <f>Cartões!D4</f>
        <v/>
      </c>
    </row>
    <row r="6">
      <c r="A6" s="4" t="inlineStr">
        <is>
          <t>Ticket Médio (R$)</t>
        </is>
      </c>
      <c r="B6" s="23">
        <f>Fatura!H16</f>
        <v/>
      </c>
      <c r="D6" s="26" t="inlineStr">
        <is>
          <t>Transporte</t>
        </is>
      </c>
      <c r="E6" s="11">
        <f>SUMIF(Fatura!$C$4:$C$13,D6,Fatura!$H$4:$H$13)</f>
        <v/>
      </c>
      <c r="G6" s="26" t="inlineStr">
        <is>
          <t>Itaú Platinum</t>
        </is>
      </c>
      <c r="H6" s="11">
        <f>Cartões!D5</f>
        <v/>
      </c>
    </row>
    <row r="7">
      <c r="A7" s="9" t="inlineStr">
        <is>
          <t>Compras Pendentes</t>
        </is>
      </c>
      <c r="B7" s="24">
        <f>Fatura!H17</f>
        <v/>
      </c>
      <c r="D7" s="25" t="inlineStr">
        <is>
          <t>Lazer</t>
        </is>
      </c>
      <c r="E7" s="6">
        <f>SUMIF(Fatura!$C$4:$C$13,D7,Fatura!$H$4:$H$13)</f>
        <v/>
      </c>
      <c r="G7" s="25" t="inlineStr">
        <is>
          <t>Bradesco Elo</t>
        </is>
      </c>
      <c r="H7" s="6">
        <f>Cartões!D6</f>
        <v/>
      </c>
    </row>
    <row r="8">
      <c r="A8" s="4" t="inlineStr">
        <is>
          <t>Compras Pagas</t>
        </is>
      </c>
      <c r="B8" s="27">
        <f>Fatura!H18</f>
        <v/>
      </c>
      <c r="D8" s="26" t="inlineStr">
        <is>
          <t>Saúde</t>
        </is>
      </c>
      <c r="E8" s="11">
        <f>SUMIF(Fatura!$C$4:$C$13,D8,Fatura!$H$4:$H$13)</f>
        <v/>
      </c>
      <c r="G8" s="26" t="inlineStr">
        <is>
          <t>Santander SX</t>
        </is>
      </c>
      <c r="H8" s="11">
        <f>Cartões!D7</f>
        <v/>
      </c>
    </row>
    <row r="9">
      <c r="A9" s="9" t="inlineStr">
        <is>
          <t>Limite Total (R$)</t>
        </is>
      </c>
      <c r="B9" s="28">
        <f>Cartões!C9</f>
        <v/>
      </c>
      <c r="D9" s="25" t="inlineStr">
        <is>
          <t>Vestuário</t>
        </is>
      </c>
      <c r="E9" s="6">
        <f>SUMIF(Fatura!$C$4:$C$13,D9,Fatura!$H$4:$H$13)</f>
        <v/>
      </c>
    </row>
    <row r="10">
      <c r="A10" s="4" t="inlineStr">
        <is>
          <t>% Limite Utilizado</t>
        </is>
      </c>
      <c r="B10" s="29">
        <f>Cartões!F9</f>
        <v/>
      </c>
      <c r="D10" s="26" t="inlineStr">
        <is>
          <t>Assinatura</t>
        </is>
      </c>
      <c r="E10" s="11">
        <f>SUMIF(Fatura!$C$4:$C$13,D10,Fatura!$H$4:$H$13)</f>
        <v/>
      </c>
    </row>
    <row r="11">
      <c r="D11" s="25" t="inlineStr">
        <is>
          <t>Educação</t>
        </is>
      </c>
      <c r="E11" s="6">
        <f>SUMIF(Fatura!$C$4:$C$13,D11,Fatura!$H$4:$H$13)</f>
        <v/>
      </c>
    </row>
    <row r="12">
      <c r="D12" s="26" t="inlineStr">
        <is>
          <t>Viagem</t>
        </is>
      </c>
      <c r="E12" s="11">
        <f>SUMIF(Fatura!$C$4:$C$13,D12,Fatura!$H$4:$H$13)</f>
        <v/>
      </c>
    </row>
  </sheetData>
  <mergeCells count="4">
    <mergeCell ref="A1:F1"/>
    <mergeCell ref="A3:B3"/>
    <mergeCell ref="D3:E3"/>
    <mergeCell ref="G3:H3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0" customWidth="1" min="1" max="1"/>
    <col width="90" customWidth="1" min="2" max="2"/>
  </cols>
  <sheetData>
    <row r="1" ht="28" customHeight="1">
      <c r="A1" s="1" t="inlineStr">
        <is>
          <t>INSTRUÇÕES DE USO</t>
        </is>
      </c>
    </row>
    <row r="2"/>
    <row r="3">
      <c r="A3" s="30" t="inlineStr">
        <is>
          <t>Seção</t>
        </is>
      </c>
      <c r="B3" s="30" t="inlineStr">
        <is>
          <t>Descrição</t>
        </is>
      </c>
    </row>
    <row r="4" ht="32" customHeight="1">
      <c r="A4" s="31" t="inlineStr">
        <is>
          <t>Fatura</t>
        </is>
      </c>
      <c r="B4" s="32" t="inlineStr">
        <is>
          <t>Lista todas as compras realizadas no cartão de crédito. Preencha Data, Descrição, Categoria, Cartão, Parcelas e Valor da Parcela (célula amarela). O Valor Total é calculado automaticamente.</t>
        </is>
      </c>
    </row>
    <row r="5" ht="32" customHeight="1">
      <c r="A5" s="33" t="inlineStr">
        <is>
          <t>Fatura - Status</t>
        </is>
      </c>
      <c r="B5" s="34" t="inlineStr">
        <is>
          <t>Use a lista suspensa para marcar cada compra como 'Pago' ou 'Pendente'. As cores mudam automaticamente conforme o status.</t>
        </is>
      </c>
    </row>
    <row r="6" ht="32" customHeight="1">
      <c r="A6" s="31" t="inlineStr">
        <is>
          <t>Fatura - Totais</t>
        </is>
      </c>
      <c r="B6" s="32" t="inlineStr">
        <is>
          <t>No final da tabela são exibidos o total faturado, a média por compra e a quantidade de compras pagas/pendentes.</t>
        </is>
      </c>
    </row>
    <row r="7" ht="32" customHeight="1">
      <c r="A7" s="33" t="inlineStr">
        <is>
          <t>Cartões</t>
        </is>
      </c>
      <c r="B7" s="34" t="inlineStr">
        <is>
          <t>Mostra o resumo de cada cartão: limite total (célula amarela, editável), fatura atual (calculada via SUMIF), limite disponível e % utilizado.</t>
        </is>
      </c>
    </row>
    <row r="8" ht="32" customHeight="1">
      <c r="A8" s="31" t="inlineStr">
        <is>
          <t>Cartões - Alertas</t>
        </is>
      </c>
      <c r="B8" s="32" t="inlineStr">
        <is>
          <t>A coluna % Utilizado fica vermelha acima de 80%, amarela acima de 50% e verde abaixo de 50%, facilitando o controle do limite.</t>
        </is>
      </c>
    </row>
    <row r="9" ht="32" customHeight="1">
      <c r="A9" s="33" t="inlineStr">
        <is>
          <t>Cartões - Consulta</t>
        </is>
      </c>
      <c r="B9" s="34" t="inlineStr">
        <is>
          <t>Digite o nome de um cartão na célula amarela da seção 'Consulta Rápida' para ver o limite e a fatura atual via VLOOKUP.</t>
        </is>
      </c>
    </row>
    <row r="10" ht="32" customHeight="1">
      <c r="A10" s="31" t="inlineStr">
        <is>
          <t>Dashboard</t>
        </is>
      </c>
      <c r="B10" s="32" t="inlineStr">
        <is>
          <t>Apresenta os indicadores gerais (total faturado, ticket médio, compras pendentes/pagas) e dois gráficos: gastos por categoria e fatura por cartão.</t>
        </is>
      </c>
    </row>
    <row r="11" ht="32" customHeight="1">
      <c r="A11" s="33" t="inlineStr">
        <is>
          <t>Dicas</t>
        </is>
      </c>
      <c r="B11" s="34" t="inlineStr">
        <is>
          <t>Sempre preencha as células amarelas com seus próprios dados. As fórmulas se atualizam automaticamente. Não é necessário mexer nas fórmulas existentes.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2026-07-21T17:28:05Z</dcterms:created>
  <dcterms:modified xmlns:dcterms="http://purl.org/dc/terms/" xmlns:xsi="http://www.w3.org/2001/XMLSchema-instance" xsi:type="dcterms:W3CDTF">2026-07-21T17:28:05Z</dcterms:modified>
</cp:coreProperties>
</file>