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recadação" sheetId="1" state="visible" r:id="rId1"/>
    <sheet xmlns:r="http://schemas.openxmlformats.org/officeDocument/2006/relationships" name="Despesa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&quot;R$&quot; #.##0,00"/>
    <numFmt numFmtId="166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.5"/>
    </font>
    <font>
      <name val="Calibri"/>
      <b val="1"/>
      <sz val="10.5"/>
    </font>
    <font>
      <name val="Calibri"/>
      <b val="1"/>
      <color rgb="0022C55E"/>
      <sz val="10.5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3" borderId="1" pivotButton="0" quotePrefix="0" xfId="0"/>
    <xf numFmtId="164" fontId="3" fillId="3" borderId="1" applyAlignment="1" pivotButton="0" quotePrefix="0" xfId="0">
      <alignment horizontal="center" vertical="center"/>
    </xf>
    <xf numFmtId="165" fontId="3" fillId="3" borderId="1" pivotButton="0" quotePrefix="0" xfId="0"/>
    <xf numFmtId="166" fontId="3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4" borderId="1" pivotButton="0" quotePrefix="0" xfId="0"/>
    <xf numFmtId="164" fontId="3" fillId="4" borderId="1" applyAlignment="1" pivotButton="0" quotePrefix="0" xfId="0">
      <alignment horizontal="center" vertical="center"/>
    </xf>
    <xf numFmtId="165" fontId="3" fillId="4" borderId="1" pivotButton="0" quotePrefix="0" xfId="0"/>
    <xf numFmtId="166" fontId="3" fillId="4" borderId="1" applyAlignment="1" pivotButton="0" quotePrefix="0" xfId="0">
      <alignment horizontal="center" vertical="center"/>
    </xf>
    <xf numFmtId="0" fontId="0" fillId="0" borderId="1" pivotButton="0" quotePrefix="0" xfId="0"/>
    <xf numFmtId="0" fontId="4" fillId="0" borderId="1" pivotButton="0" quotePrefix="0" xfId="0"/>
    <xf numFmtId="165" fontId="4" fillId="0" borderId="1" pivotButton="0" quotePrefix="0" xfId="0"/>
    <xf numFmtId="0" fontId="4" fillId="0" borderId="1" applyAlignment="1" pivotButton="0" quotePrefix="0" xfId="0">
      <alignment horizontal="center" vertical="center"/>
    </xf>
    <xf numFmtId="0" fontId="4" fillId="0" borderId="0" pivotButton="0" quotePrefix="0" xfId="0"/>
    <xf numFmtId="0" fontId="0" fillId="5" borderId="1" pivotButton="0" quotePrefix="0" xfId="0"/>
    <xf numFmtId="165" fontId="0" fillId="0" borderId="1" pivotButton="0" quotePrefix="0" xfId="0"/>
    <xf numFmtId="165" fontId="4" fillId="5" borderId="1" pivotButton="0" quotePrefix="0" xfId="0"/>
    <xf numFmtId="0" fontId="2" fillId="6" borderId="0" applyAlignment="1" pivotButton="0" quotePrefix="0" xfId="0">
      <alignment horizontal="center" vertical="center"/>
    </xf>
    <xf numFmtId="0" fontId="4" fillId="3" borderId="1" pivotButton="0" quotePrefix="0" xfId="0"/>
    <xf numFmtId="165" fontId="4" fillId="3" borderId="1" pivotButton="0" quotePrefix="0" xfId="0"/>
    <xf numFmtId="165" fontId="5" fillId="3" borderId="1" pivotButton="0" quotePrefix="0" xfId="0"/>
    <xf numFmtId="166" fontId="4" fillId="3" borderId="1" pivotButton="0" quotePrefix="0" xfId="0"/>
    <xf numFmtId="1" fontId="4" fillId="3" borderId="1" pivotButton="0" quotePrefix="0" xfId="0"/>
    <xf numFmtId="0" fontId="4" fillId="3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center" vertical="center"/>
    </xf>
    <xf numFmtId="165" fontId="3" fillId="3" borderId="1" pivotButton="0" quotePrefix="0" xfId="0"/>
    <xf numFmtId="166" fontId="3" fillId="3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165" fontId="3" fillId="4" borderId="1" pivotButton="0" quotePrefix="0" xfId="0"/>
    <xf numFmtId="166" fontId="3" fillId="4" borderId="1" applyAlignment="1" pivotButton="0" quotePrefix="0" xfId="0">
      <alignment horizontal="center" vertical="center"/>
    </xf>
    <xf numFmtId="165" fontId="4" fillId="0" borderId="1" pivotButton="0" quotePrefix="0" xfId="0"/>
    <xf numFmtId="165" fontId="0" fillId="0" borderId="1" pivotButton="0" quotePrefix="0" xfId="0"/>
    <xf numFmtId="165" fontId="4" fillId="5" borderId="1" pivotButton="0" quotePrefix="0" xfId="0"/>
    <xf numFmtId="165" fontId="4" fillId="3" borderId="1" pivotButton="0" quotePrefix="0" xfId="0"/>
    <xf numFmtId="165" fontId="5" fillId="3" borderId="1" pivotButton="0" quotePrefix="0" xfId="0"/>
    <xf numFmtId="166" fontId="4" fillId="3" borderId="1" pivotButton="0" quotePrefix="0" xfId="0"/>
  </cellXfs>
  <cellStyles count="1">
    <cellStyle name="Normal" xfId="0" builtinId="0" hidden="0"/>
  </cellStyles>
  <dxfs count="4">
    <dxf>
      <fill>
        <patternFill patternType="solid">
          <fgColor rgb="00D1FAE5"/>
        </patternFill>
      </fill>
    </dxf>
    <dxf>
      <fill>
        <patternFill patternType="solid">
          <fgColor rgb="00FEE2E2"/>
        </patternFill>
      </fill>
    </dxf>
    <dxf>
      <font>
        <name val="Calibri"/>
        <b val="1"/>
        <color rgb="00DC2626"/>
        <sz val="10.5"/>
      </font>
    </dxf>
    <dxf>
      <font>
        <name val="Calibri"/>
        <b val="1"/>
        <color rgb="0022C55E"/>
        <sz val="10.5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Arrecadação por Cidade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'Dashboard'!$A$14:$A$22</f>
            </numRef>
          </cat>
          <val>
            <numRef>
              <f>'Dashboard'!$B$14:$B$22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Cidade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Despesas por Categoria</a:t>
            </a:r>
          </a:p>
        </rich>
      </tx>
    </title>
    <plotArea>
      <pieChart>
        <varyColors val="1"/>
        <ser>
          <idx val="0"/>
          <order val="0"/>
          <tx>
            <strRef>
              <f>'Dashboard'!E13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'Dashboard'!$D$14:$D$20</f>
            </numRef>
          </cat>
          <val>
            <numRef>
              <f>'Dashboard'!$E$14:$E$20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Evolução das Doações</a:t>
            </a:r>
          </a:p>
        </rich>
      </tx>
    </title>
    <plotArea>
      <lineChart>
        <grouping val="standard"/>
        <ser>
          <idx val="0"/>
          <order val="0"/>
          <tx>
            <strRef>
              <f>'Arrecadação'!F3</f>
            </strRef>
          </tx>
          <spPr>
            <a:ln xmlns:a="http://schemas.openxmlformats.org/drawingml/2006/main" w="2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'Arrecadação'!$B$4:$B$12</f>
            </numRef>
          </cat>
          <val>
            <numRef>
              <f>'Arrecadação'!$F$4:$F$12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Doador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21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21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39</row>
      <rowOff>0</rowOff>
    </from>
    <ext cx="576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18" customWidth="1" min="3" max="3"/>
    <col width="14" customWidth="1" min="4" max="4"/>
    <col width="16" customWidth="1" min="5" max="5"/>
    <col width="14" customWidth="1" min="6" max="6"/>
    <col width="12" customWidth="1" min="7" max="7"/>
    <col width="18" customWidth="1" min="8" max="8"/>
  </cols>
  <sheetData>
    <row r="1" ht="26" customHeight="1">
      <c r="A1" s="1" t="inlineStr">
        <is>
          <t>CAMPANHA ELEITORAL 2026 — CONTROLE DE ARRECADAÇÃO</t>
        </is>
      </c>
    </row>
    <row r="2"/>
    <row r="3">
      <c r="A3" s="2" t="inlineStr">
        <is>
          <t>Nº</t>
        </is>
      </c>
      <c r="B3" s="2" t="inlineStr">
        <is>
          <t>Doador</t>
        </is>
      </c>
      <c r="C3" s="2" t="inlineStr">
        <is>
          <t>Cidade</t>
        </is>
      </c>
      <c r="D3" s="2" t="inlineStr">
        <is>
          <t>Data</t>
        </is>
      </c>
      <c r="E3" s="2" t="inlineStr">
        <is>
          <t>Tipo de Doador</t>
        </is>
      </c>
      <c r="F3" s="2" t="inlineStr">
        <is>
          <t>Valor (R$)</t>
        </is>
      </c>
      <c r="G3" s="2" t="inlineStr">
        <is>
          <t>% do Total</t>
        </is>
      </c>
      <c r="H3" s="2" t="inlineStr">
        <is>
          <t>Classificação</t>
        </is>
      </c>
    </row>
    <row r="4">
      <c r="A4" s="3" t="n">
        <v>1</v>
      </c>
      <c r="B4" s="4" t="inlineStr">
        <is>
          <t>João Silva</t>
        </is>
      </c>
      <c r="C4" s="4" t="inlineStr">
        <is>
          <t>São Paulo</t>
        </is>
      </c>
      <c r="D4" s="29" t="n">
        <v>46086</v>
      </c>
      <c r="E4" s="3" t="inlineStr">
        <is>
          <t>Pessoa Física</t>
        </is>
      </c>
      <c r="F4" s="30" t="n">
        <v>1500</v>
      </c>
      <c r="G4" s="31">
        <f>IFERROR(F4/SUM($F$4:$F$12),0)</f>
        <v/>
      </c>
      <c r="H4" s="3">
        <f>IF(F4&gt;=2000,"Grande Doador","Doador Padrão")</f>
        <v/>
      </c>
    </row>
    <row r="5">
      <c r="A5" s="8" t="n">
        <v>2</v>
      </c>
      <c r="B5" s="9" t="inlineStr">
        <is>
          <t>Maria Oliveira</t>
        </is>
      </c>
      <c r="C5" s="9" t="inlineStr">
        <is>
          <t>Rio de Janeiro</t>
        </is>
      </c>
      <c r="D5" s="32" t="n">
        <v>46089</v>
      </c>
      <c r="E5" s="8" t="inlineStr">
        <is>
          <t>Pessoa Jurídica</t>
        </is>
      </c>
      <c r="F5" s="33" t="n">
        <v>5000</v>
      </c>
      <c r="G5" s="34">
        <f>IFERROR(F5/SUM($F$4:$F$12),0)</f>
        <v/>
      </c>
      <c r="H5" s="8">
        <f>IF(F5&gt;=2000,"Grande Doador","Doador Padrão")</f>
        <v/>
      </c>
    </row>
    <row r="6">
      <c r="A6" s="3" t="n">
        <v>3</v>
      </c>
      <c r="B6" s="4" t="inlineStr">
        <is>
          <t>Pedro Santos</t>
        </is>
      </c>
      <c r="C6" s="4" t="inlineStr">
        <is>
          <t>Belo Horizonte</t>
        </is>
      </c>
      <c r="D6" s="29" t="n">
        <v>46093</v>
      </c>
      <c r="E6" s="3" t="inlineStr">
        <is>
          <t>Pessoa Física</t>
        </is>
      </c>
      <c r="F6" s="30" t="n">
        <v>800</v>
      </c>
      <c r="G6" s="31">
        <f>IFERROR(F6/SUM($F$4:$F$12),0)</f>
        <v/>
      </c>
      <c r="H6" s="3">
        <f>IF(F6&gt;=2000,"Grande Doador","Doador Padrão")</f>
        <v/>
      </c>
    </row>
    <row r="7">
      <c r="A7" s="8" t="n">
        <v>4</v>
      </c>
      <c r="B7" s="9" t="inlineStr">
        <is>
          <t>Ana Souza</t>
        </is>
      </c>
      <c r="C7" s="9" t="inlineStr">
        <is>
          <t>Curitiba</t>
        </is>
      </c>
      <c r="D7" s="32" t="n">
        <v>46096</v>
      </c>
      <c r="E7" s="8" t="inlineStr">
        <is>
          <t>Pessoa Física</t>
        </is>
      </c>
      <c r="F7" s="33" t="n">
        <v>2200</v>
      </c>
      <c r="G7" s="34">
        <f>IFERROR(F7/SUM($F$4:$F$12),0)</f>
        <v/>
      </c>
      <c r="H7" s="8">
        <f>IF(F7&gt;=2000,"Grande Doador","Doador Padrão")</f>
        <v/>
      </c>
    </row>
    <row r="8">
      <c r="A8" s="3" t="n">
        <v>5</v>
      </c>
      <c r="B8" s="4" t="inlineStr">
        <is>
          <t>Carlos Pereira</t>
        </is>
      </c>
      <c r="C8" s="4" t="inlineStr">
        <is>
          <t>Porto Alegre</t>
        </is>
      </c>
      <c r="D8" s="29" t="n">
        <v>46099</v>
      </c>
      <c r="E8" s="3" t="inlineStr">
        <is>
          <t>Pessoa Jurídica</t>
        </is>
      </c>
      <c r="F8" s="30" t="n">
        <v>3500</v>
      </c>
      <c r="G8" s="31">
        <f>IFERROR(F8/SUM($F$4:$F$12),0)</f>
        <v/>
      </c>
      <c r="H8" s="3">
        <f>IF(F8&gt;=2000,"Grande Doador","Doador Padrão")</f>
        <v/>
      </c>
    </row>
    <row r="9">
      <c r="A9" s="8" t="n">
        <v>6</v>
      </c>
      <c r="B9" s="9" t="inlineStr">
        <is>
          <t>Juliana Costa</t>
        </is>
      </c>
      <c r="C9" s="9" t="inlineStr">
        <is>
          <t>Salvador</t>
        </is>
      </c>
      <c r="D9" s="32" t="n">
        <v>46101</v>
      </c>
      <c r="E9" s="8" t="inlineStr">
        <is>
          <t>Pessoa Física</t>
        </is>
      </c>
      <c r="F9" s="33" t="n">
        <v>650</v>
      </c>
      <c r="G9" s="34">
        <f>IFERROR(F9/SUM($F$4:$F$12),0)</f>
        <v/>
      </c>
      <c r="H9" s="8">
        <f>IF(F9&gt;=2000,"Grande Doador","Doador Padrão")</f>
        <v/>
      </c>
    </row>
    <row r="10">
      <c r="A10" s="3" t="n">
        <v>7</v>
      </c>
      <c r="B10" s="4" t="inlineStr">
        <is>
          <t>Rafael Almeida</t>
        </is>
      </c>
      <c r="C10" s="4" t="inlineStr">
        <is>
          <t>Recife</t>
        </is>
      </c>
      <c r="D10" s="29" t="n">
        <v>46103</v>
      </c>
      <c r="E10" s="3" t="inlineStr">
        <is>
          <t>Pessoa Física</t>
        </is>
      </c>
      <c r="F10" s="30" t="n">
        <v>1200</v>
      </c>
      <c r="G10" s="31">
        <f>IFERROR(F10/SUM($F$4:$F$12),0)</f>
        <v/>
      </c>
      <c r="H10" s="3">
        <f>IF(F10&gt;=2000,"Grande Doador","Doador Padrão")</f>
        <v/>
      </c>
    </row>
    <row r="11">
      <c r="A11" s="8" t="n">
        <v>8</v>
      </c>
      <c r="B11" s="9" t="inlineStr">
        <is>
          <t>Camila Ferreira</t>
        </is>
      </c>
      <c r="C11" s="9" t="inlineStr">
        <is>
          <t>Fortaleza</t>
        </is>
      </c>
      <c r="D11" s="32" t="n">
        <v>46106</v>
      </c>
      <c r="E11" s="8" t="inlineStr">
        <is>
          <t>Pessoa Jurídica</t>
        </is>
      </c>
      <c r="F11" s="33" t="n">
        <v>4000</v>
      </c>
      <c r="G11" s="34">
        <f>IFERROR(F11/SUM($F$4:$F$12),0)</f>
        <v/>
      </c>
      <c r="H11" s="8">
        <f>IF(F11&gt;=2000,"Grande Doador","Doador Padrão")</f>
        <v/>
      </c>
    </row>
    <row r="12">
      <c r="A12" s="3" t="n">
        <v>9</v>
      </c>
      <c r="B12" s="4" t="inlineStr">
        <is>
          <t>Bruno Rodrigues</t>
        </is>
      </c>
      <c r="C12" s="4" t="inlineStr">
        <is>
          <t>Brasília</t>
        </is>
      </c>
      <c r="D12" s="29" t="n">
        <v>46109</v>
      </c>
      <c r="E12" s="3" t="inlineStr">
        <is>
          <t>Pessoa Física</t>
        </is>
      </c>
      <c r="F12" s="30" t="n">
        <v>950</v>
      </c>
      <c r="G12" s="31">
        <f>IFERROR(F12/SUM($F$4:$F$12),0)</f>
        <v/>
      </c>
      <c r="H12" s="3">
        <f>IF(F12&gt;=2000,"Grande Doador","Doador Padrão")</f>
        <v/>
      </c>
    </row>
    <row r="13"/>
    <row r="14">
      <c r="A14" s="13" t="n"/>
      <c r="B14" s="14" t="inlineStr">
        <is>
          <t>TOTAL ARRECADADO</t>
        </is>
      </c>
      <c r="C14" s="13" t="n"/>
      <c r="D14" s="13" t="n"/>
      <c r="E14" s="13" t="n"/>
      <c r="F14" s="35">
        <f>SUM(F4:F12)</f>
        <v/>
      </c>
      <c r="G14" s="13" t="n"/>
      <c r="H14" s="13" t="n"/>
    </row>
    <row r="15">
      <c r="A15" s="13" t="n"/>
      <c r="B15" s="14" t="inlineStr">
        <is>
          <t>MÉDIA POR DOAÇÃO</t>
        </is>
      </c>
      <c r="C15" s="13" t="n"/>
      <c r="D15" s="13" t="n"/>
      <c r="E15" s="13" t="n"/>
      <c r="F15" s="35">
        <f>AVERAGE(F4:F12)</f>
        <v/>
      </c>
      <c r="G15" s="13" t="n"/>
      <c r="H15" s="13" t="n"/>
    </row>
    <row r="16">
      <c r="A16" s="13" t="n"/>
      <c r="B16" s="14" t="inlineStr">
        <is>
          <t>Nº DE GRANDES DOADORES</t>
        </is>
      </c>
      <c r="C16" s="13" t="n"/>
      <c r="D16" s="13" t="n"/>
      <c r="E16" s="13" t="n"/>
      <c r="F16" s="16">
        <f>COUNTIF(H4:H12,"Grande Doador")</f>
        <v/>
      </c>
      <c r="G16" s="13" t="n"/>
      <c r="H16" s="13" t="n"/>
    </row>
    <row r="17"/>
    <row r="18">
      <c r="B18" s="17" t="inlineStr">
        <is>
          <t>CONSULTA RÁPIDA — Nome do Doador:</t>
        </is>
      </c>
      <c r="D18" s="18" t="inlineStr">
        <is>
          <t>Ana Souza</t>
        </is>
      </c>
    </row>
    <row r="19">
      <c r="B19" s="17" t="inlineStr">
        <is>
          <t>Valor Doado:</t>
        </is>
      </c>
      <c r="D19" s="36">
        <f>IFERROR(VLOOKUP(D18,B4:F12,5,0),"Não encontrado")</f>
        <v/>
      </c>
    </row>
  </sheetData>
  <mergeCells count="1">
    <mergeCell ref="A1:H1"/>
  </mergeCells>
  <conditionalFormatting sqref="F4:F12">
    <cfRule type="expression" priority="1" dxfId="0">
      <formula>F4&gt;=2000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26" customWidth="1" min="3" max="3"/>
    <col width="14" customWidth="1" min="4" max="4"/>
    <col width="22" customWidth="1" min="5" max="5"/>
    <col width="14" customWidth="1" min="6" max="6"/>
    <col width="14" customWidth="1" min="7" max="7"/>
    <col width="14" customWidth="1" min="8" max="8"/>
  </cols>
  <sheetData>
    <row r="1" ht="26" customHeight="1">
      <c r="A1" s="1" t="inlineStr">
        <is>
          <t>CAMPANHA ELEITORAL 2026 — CONTROLE DE DESPESAS</t>
        </is>
      </c>
    </row>
    <row r="2"/>
    <row r="3">
      <c r="A3" s="2" t="inlineStr">
        <is>
          <t>Nº</t>
        </is>
      </c>
      <c r="B3" s="2" t="inlineStr">
        <is>
          <t>Categoria</t>
        </is>
      </c>
      <c r="C3" s="2" t="inlineStr">
        <is>
          <t>Descrição</t>
        </is>
      </c>
      <c r="D3" s="2" t="inlineStr">
        <is>
          <t>Data</t>
        </is>
      </c>
      <c r="E3" s="2" t="inlineStr">
        <is>
          <t>Fornecedor</t>
        </is>
      </c>
      <c r="F3" s="2" t="inlineStr">
        <is>
          <t>Valor (R$)</t>
        </is>
      </c>
      <c r="G3" s="2" t="inlineStr">
        <is>
          <t>% do Orçamento</t>
        </is>
      </c>
      <c r="H3" s="2" t="inlineStr">
        <is>
          <t>Status</t>
        </is>
      </c>
    </row>
    <row r="4">
      <c r="A4" s="3" t="n">
        <v>1</v>
      </c>
      <c r="B4" s="4" t="inlineStr">
        <is>
          <t>Publicidade</t>
        </is>
      </c>
      <c r="C4" s="4" t="inlineStr">
        <is>
          <t>Anúncios em redes sociais</t>
        </is>
      </c>
      <c r="D4" s="29" t="n">
        <v>46087</v>
      </c>
      <c r="E4" s="4" t="inlineStr">
        <is>
          <t>Agência Digital SP</t>
        </is>
      </c>
      <c r="F4" s="30" t="n">
        <v>3200</v>
      </c>
      <c r="G4" s="31">
        <f>IFERROR(F4/$B$27,0)</f>
        <v/>
      </c>
      <c r="H4" s="3">
        <f>IF(F4&gt;2500,"Alto Custo","Normal")</f>
        <v/>
      </c>
    </row>
    <row r="5">
      <c r="A5" s="8" t="n">
        <v>2</v>
      </c>
      <c r="B5" s="9" t="inlineStr">
        <is>
          <t>Material Gráfico</t>
        </is>
      </c>
      <c r="C5" s="9" t="inlineStr">
        <is>
          <t>Impressão de panfletos</t>
        </is>
      </c>
      <c r="D5" s="32" t="n">
        <v>46090</v>
      </c>
      <c r="E5" s="9" t="inlineStr">
        <is>
          <t>Gráfica Rio Print</t>
        </is>
      </c>
      <c r="F5" s="33" t="n">
        <v>1800</v>
      </c>
      <c r="G5" s="34">
        <f>IFERROR(F5/$B$27,0)</f>
        <v/>
      </c>
      <c r="H5" s="8">
        <f>IF(F5&gt;2500,"Alto Custo","Normal")</f>
        <v/>
      </c>
    </row>
    <row r="6">
      <c r="A6" s="3" t="n">
        <v>3</v>
      </c>
      <c r="B6" s="4" t="inlineStr">
        <is>
          <t>Transporte</t>
        </is>
      </c>
      <c r="C6" s="4" t="inlineStr">
        <is>
          <t>Combustível veículos comício</t>
        </is>
      </c>
      <c r="D6" s="29" t="n">
        <v>46092</v>
      </c>
      <c r="E6" s="4" t="inlineStr">
        <is>
          <t>Posto Ipiranga BH</t>
        </is>
      </c>
      <c r="F6" s="30" t="n">
        <v>950</v>
      </c>
      <c r="G6" s="31">
        <f>IFERROR(F6/$B$27,0)</f>
        <v/>
      </c>
      <c r="H6" s="3">
        <f>IF(F6&gt;2500,"Alto Custo","Normal")</f>
        <v/>
      </c>
    </row>
    <row r="7">
      <c r="A7" s="8" t="n">
        <v>4</v>
      </c>
      <c r="B7" s="9" t="inlineStr">
        <is>
          <t>Eventos</t>
        </is>
      </c>
      <c r="C7" s="9" t="inlineStr">
        <is>
          <t>Locação de palco e som</t>
        </is>
      </c>
      <c r="D7" s="32" t="n">
        <v>46095</v>
      </c>
      <c r="E7" s="9" t="inlineStr">
        <is>
          <t>Eventos Curitiba Ltda</t>
        </is>
      </c>
      <c r="F7" s="33" t="n">
        <v>4200</v>
      </c>
      <c r="G7" s="34">
        <f>IFERROR(F7/$B$27,0)</f>
        <v/>
      </c>
      <c r="H7" s="8">
        <f>IF(F7&gt;2500,"Alto Custo","Normal")</f>
        <v/>
      </c>
    </row>
    <row r="8">
      <c r="A8" s="3" t="n">
        <v>5</v>
      </c>
      <c r="B8" s="4" t="inlineStr">
        <is>
          <t>Pessoal</t>
        </is>
      </c>
      <c r="C8" s="4" t="inlineStr">
        <is>
          <t>Equipe de apoio (diária)</t>
        </is>
      </c>
      <c r="D8" s="29" t="n">
        <v>46097</v>
      </c>
      <c r="E8" s="4" t="inlineStr">
        <is>
          <t>Cooperativa POA</t>
        </is>
      </c>
      <c r="F8" s="30" t="n">
        <v>2600</v>
      </c>
      <c r="G8" s="31">
        <f>IFERROR(F8/$B$27,0)</f>
        <v/>
      </c>
      <c r="H8" s="3">
        <f>IF(F8&gt;2500,"Alto Custo","Normal")</f>
        <v/>
      </c>
    </row>
    <row r="9">
      <c r="A9" s="8" t="n">
        <v>6</v>
      </c>
      <c r="B9" s="9" t="inlineStr">
        <is>
          <t>Alimentação</t>
        </is>
      </c>
      <c r="C9" s="9" t="inlineStr">
        <is>
          <t>Coffee break reunião</t>
        </is>
      </c>
      <c r="D9" s="32" t="n">
        <v>46100</v>
      </c>
      <c r="E9" s="9" t="inlineStr">
        <is>
          <t>Buffet Salvador</t>
        </is>
      </c>
      <c r="F9" s="33" t="n">
        <v>700</v>
      </c>
      <c r="G9" s="34">
        <f>IFERROR(F9/$B$27,0)</f>
        <v/>
      </c>
      <c r="H9" s="8">
        <f>IF(F9&gt;2500,"Alto Custo","Normal")</f>
        <v/>
      </c>
    </row>
    <row r="10">
      <c r="A10" s="3" t="n">
        <v>7</v>
      </c>
      <c r="B10" s="4" t="inlineStr">
        <is>
          <t>Digital</t>
        </is>
      </c>
      <c r="C10" s="4" t="inlineStr">
        <is>
          <t>Impulsionamento de posts</t>
        </is>
      </c>
      <c r="D10" s="29" t="n">
        <v>46102</v>
      </c>
      <c r="E10" s="4" t="inlineStr">
        <is>
          <t>Marketing Recife Digital</t>
        </is>
      </c>
      <c r="F10" s="30" t="n">
        <v>1500</v>
      </c>
      <c r="G10" s="31">
        <f>IFERROR(F10/$B$27,0)</f>
        <v/>
      </c>
      <c r="H10" s="3">
        <f>IF(F10&gt;2500,"Alto Custo","Normal")</f>
        <v/>
      </c>
    </row>
    <row r="11">
      <c r="A11" s="8" t="n">
        <v>8</v>
      </c>
      <c r="B11" s="9" t="inlineStr">
        <is>
          <t>Material Gráfico</t>
        </is>
      </c>
      <c r="C11" s="9" t="inlineStr">
        <is>
          <t>Banners e faixas</t>
        </is>
      </c>
      <c r="D11" s="32" t="n">
        <v>46105</v>
      </c>
      <c r="E11" s="9" t="inlineStr">
        <is>
          <t>Gráfica Fortaleza</t>
        </is>
      </c>
      <c r="F11" s="33" t="n">
        <v>1100</v>
      </c>
      <c r="G11" s="34">
        <f>IFERROR(F11/$B$27,0)</f>
        <v/>
      </c>
      <c r="H11" s="8">
        <f>IF(F11&gt;2500,"Alto Custo","Normal")</f>
        <v/>
      </c>
    </row>
    <row r="12">
      <c r="A12" s="3" t="n">
        <v>9</v>
      </c>
      <c r="B12" s="4" t="inlineStr">
        <is>
          <t>Transporte</t>
        </is>
      </c>
      <c r="C12" s="4" t="inlineStr">
        <is>
          <t>Locação de van</t>
        </is>
      </c>
      <c r="D12" s="29" t="n">
        <v>46108</v>
      </c>
      <c r="E12" s="4" t="inlineStr">
        <is>
          <t>Locadora Brasília</t>
        </is>
      </c>
      <c r="F12" s="30" t="n">
        <v>1350</v>
      </c>
      <c r="G12" s="31">
        <f>IFERROR(F12/$B$27,0)</f>
        <v/>
      </c>
      <c r="H12" s="3">
        <f>IF(F12&gt;2500,"Alto Custo","Normal")</f>
        <v/>
      </c>
    </row>
    <row r="13"/>
    <row r="14">
      <c r="A14" s="13" t="n"/>
      <c r="B14" s="14" t="inlineStr">
        <is>
          <t>TOTAL DE DESPESAS</t>
        </is>
      </c>
      <c r="C14" s="13" t="n"/>
      <c r="D14" s="13" t="n"/>
      <c r="E14" s="13" t="n"/>
      <c r="F14" s="35">
        <f>SUM(F4:F12)</f>
        <v/>
      </c>
      <c r="G14" s="13" t="n"/>
      <c r="H14" s="13" t="n"/>
    </row>
    <row r="15">
      <c r="A15" s="13" t="n"/>
      <c r="B15" s="14" t="inlineStr">
        <is>
          <t>MAIOR DESPESA</t>
        </is>
      </c>
      <c r="C15" s="13" t="n"/>
      <c r="D15" s="13" t="n"/>
      <c r="E15" s="13" t="n"/>
      <c r="F15" s="35">
        <f>MAX(F4:F12)</f>
        <v/>
      </c>
      <c r="G15" s="13" t="n"/>
      <c r="H15" s="13" t="n"/>
    </row>
    <row r="16">
      <c r="A16" s="13" t="n"/>
      <c r="B16" s="14" t="inlineStr">
        <is>
          <t>Nº DESPESAS DE ALTO CUSTO</t>
        </is>
      </c>
      <c r="C16" s="13" t="n"/>
      <c r="D16" s="13" t="n"/>
      <c r="E16" s="13" t="n"/>
      <c r="F16" s="16">
        <f>COUNTIF(H4:H12,"Alto Custo")</f>
        <v/>
      </c>
      <c r="G16" s="13" t="n"/>
      <c r="H16" s="13" t="n"/>
    </row>
    <row r="17"/>
    <row r="18"/>
    <row r="19"/>
    <row r="20"/>
    <row r="21"/>
    <row r="22"/>
    <row r="23"/>
    <row r="24"/>
    <row r="25"/>
    <row r="26">
      <c r="B26" s="17" t="inlineStr">
        <is>
          <t>ORÇAMENTO PLANEJADO</t>
        </is>
      </c>
    </row>
    <row r="27">
      <c r="B27" s="37" t="n">
        <v>25000</v>
      </c>
    </row>
  </sheetData>
  <mergeCells count="1">
    <mergeCell ref="A1:H1"/>
  </mergeCells>
  <conditionalFormatting sqref="F4:F12">
    <cfRule type="expression" priority="1" dxfId="1">
      <formula>F4&gt;2500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4" customWidth="1" min="3" max="3"/>
    <col width="20" customWidth="1" min="4" max="4"/>
    <col width="16" customWidth="1" min="5" max="5"/>
    <col width="4" customWidth="1" min="6" max="6"/>
  </cols>
  <sheetData>
    <row r="1" ht="26" customHeight="1">
      <c r="A1" s="1" t="inlineStr">
        <is>
          <t>DASHBOARD — CAMPANHA ELEITORAL 2026</t>
        </is>
      </c>
    </row>
    <row r="2"/>
    <row r="3">
      <c r="A3" s="21" t="inlineStr">
        <is>
          <t>INDICADORES PRINCIPAIS</t>
        </is>
      </c>
    </row>
    <row r="4">
      <c r="A4" s="22" t="inlineStr">
        <is>
          <t>Total Arrecadado</t>
        </is>
      </c>
      <c r="B4" s="38">
        <f>'Arrecadação'!F14</f>
        <v/>
      </c>
    </row>
    <row r="5">
      <c r="A5" s="22" t="inlineStr">
        <is>
          <t>Total de Despesas</t>
        </is>
      </c>
      <c r="B5" s="38">
        <f>'Despesas'!F14</f>
        <v/>
      </c>
    </row>
    <row r="6">
      <c r="A6" s="22" t="inlineStr">
        <is>
          <t>Saldo Disponível</t>
        </is>
      </c>
      <c r="B6" s="39">
        <f>'Arrecadação'!F14-'Despesas'!F14</f>
        <v/>
      </c>
    </row>
    <row r="7">
      <c r="A7" s="22" t="inlineStr">
        <is>
          <t>Orçamento Planejado</t>
        </is>
      </c>
      <c r="B7" s="38">
        <f>'Despesas'!B27</f>
        <v/>
      </c>
    </row>
    <row r="8">
      <c r="A8" s="22" t="inlineStr">
        <is>
          <t>% do Orçamento Utilizado</t>
        </is>
      </c>
      <c r="B8" s="40">
        <f>IFERROR('Despesas'!F14/'Despesas'!B27,0)</f>
        <v/>
      </c>
    </row>
    <row r="9">
      <c r="A9" s="22" t="inlineStr">
        <is>
          <t>Nº de Doadores</t>
        </is>
      </c>
      <c r="B9" s="26">
        <f>COUNTA('Arrecadação'!B4:B12)</f>
        <v/>
      </c>
    </row>
    <row r="10"/>
    <row r="11"/>
    <row r="12">
      <c r="A12" s="21" t="inlineStr">
        <is>
          <t>ARRECADAÇÃO POR CIDADE</t>
        </is>
      </c>
      <c r="D12" s="21" t="inlineStr">
        <is>
          <t>DESPESAS POR CATEGORIA</t>
        </is>
      </c>
    </row>
    <row r="13">
      <c r="A13" s="2" t="inlineStr">
        <is>
          <t>Cidade</t>
        </is>
      </c>
      <c r="B13" s="2" t="inlineStr">
        <is>
          <t>Total (R$)</t>
        </is>
      </c>
      <c r="D13" s="2" t="inlineStr">
        <is>
          <t>Categoria</t>
        </is>
      </c>
      <c r="E13" s="2" t="inlineStr">
        <is>
          <t>Total (R$)</t>
        </is>
      </c>
    </row>
    <row r="14">
      <c r="A14" s="4" t="inlineStr">
        <is>
          <t>São Paulo</t>
        </is>
      </c>
      <c r="B14" s="30">
        <f>SUMIF('Arrecadação'!$C$4:$C$12,A14,'Arrecadação'!$F$4:$F$12)</f>
        <v/>
      </c>
      <c r="D14" s="4" t="inlineStr">
        <is>
          <t>Publicidade</t>
        </is>
      </c>
      <c r="E14" s="30">
        <f>SUMIF('Despesas'!$B$4:$B$12,D14,'Despesas'!$F$4:$F$12)</f>
        <v/>
      </c>
    </row>
    <row r="15">
      <c r="A15" s="9" t="inlineStr">
        <is>
          <t>Rio de Janeiro</t>
        </is>
      </c>
      <c r="B15" s="33">
        <f>SUMIF('Arrecadação'!$C$4:$C$12,A15,'Arrecadação'!$F$4:$F$12)</f>
        <v/>
      </c>
      <c r="D15" s="9" t="inlineStr">
        <is>
          <t>Material Gráfico</t>
        </is>
      </c>
      <c r="E15" s="33">
        <f>SUMIF('Despesas'!$B$4:$B$12,D15,'Despesas'!$F$4:$F$12)</f>
        <v/>
      </c>
    </row>
    <row r="16">
      <c r="A16" s="4" t="inlineStr">
        <is>
          <t>Belo Horizonte</t>
        </is>
      </c>
      <c r="B16" s="30">
        <f>SUMIF('Arrecadação'!$C$4:$C$12,A16,'Arrecadação'!$F$4:$F$12)</f>
        <v/>
      </c>
      <c r="D16" s="4" t="inlineStr">
        <is>
          <t>Transporte</t>
        </is>
      </c>
      <c r="E16" s="30">
        <f>SUMIF('Despesas'!$B$4:$B$12,D16,'Despesas'!$F$4:$F$12)</f>
        <v/>
      </c>
    </row>
    <row r="17">
      <c r="A17" s="9" t="inlineStr">
        <is>
          <t>Curitiba</t>
        </is>
      </c>
      <c r="B17" s="33">
        <f>SUMIF('Arrecadação'!$C$4:$C$12,A17,'Arrecadação'!$F$4:$F$12)</f>
        <v/>
      </c>
      <c r="D17" s="9" t="inlineStr">
        <is>
          <t>Eventos</t>
        </is>
      </c>
      <c r="E17" s="33">
        <f>SUMIF('Despesas'!$B$4:$B$12,D17,'Despesas'!$F$4:$F$12)</f>
        <v/>
      </c>
    </row>
    <row r="18">
      <c r="A18" s="4" t="inlineStr">
        <is>
          <t>Porto Alegre</t>
        </is>
      </c>
      <c r="B18" s="30">
        <f>SUMIF('Arrecadação'!$C$4:$C$12,A18,'Arrecadação'!$F$4:$F$12)</f>
        <v/>
      </c>
      <c r="D18" s="4" t="inlineStr">
        <is>
          <t>Pessoal</t>
        </is>
      </c>
      <c r="E18" s="30">
        <f>SUMIF('Despesas'!$B$4:$B$12,D18,'Despesas'!$F$4:$F$12)</f>
        <v/>
      </c>
    </row>
    <row r="19">
      <c r="A19" s="9" t="inlineStr">
        <is>
          <t>Salvador</t>
        </is>
      </c>
      <c r="B19" s="33">
        <f>SUMIF('Arrecadação'!$C$4:$C$12,A19,'Arrecadação'!$F$4:$F$12)</f>
        <v/>
      </c>
      <c r="D19" s="9" t="inlineStr">
        <is>
          <t>Alimentação</t>
        </is>
      </c>
      <c r="E19" s="33">
        <f>SUMIF('Despesas'!$B$4:$B$12,D19,'Despesas'!$F$4:$F$12)</f>
        <v/>
      </c>
    </row>
    <row r="20">
      <c r="A20" s="4" t="inlineStr">
        <is>
          <t>Recife</t>
        </is>
      </c>
      <c r="B20" s="30">
        <f>SUMIF('Arrecadação'!$C$4:$C$12,A20,'Arrecadação'!$F$4:$F$12)</f>
        <v/>
      </c>
      <c r="D20" s="4" t="inlineStr">
        <is>
          <t>Digital</t>
        </is>
      </c>
      <c r="E20" s="30">
        <f>SUMIF('Despesas'!$B$4:$B$12,D20,'Despesas'!$F$4:$F$12)</f>
        <v/>
      </c>
    </row>
    <row r="21">
      <c r="A21" s="9" t="inlineStr">
        <is>
          <t>Fortaleza</t>
        </is>
      </c>
      <c r="B21" s="33">
        <f>SUMIF('Arrecadação'!$C$4:$C$12,A21,'Arrecadação'!$F$4:$F$12)</f>
        <v/>
      </c>
    </row>
    <row r="22">
      <c r="A22" s="4" t="inlineStr">
        <is>
          <t>Brasília</t>
        </is>
      </c>
      <c r="B22" s="30">
        <f>SUMIF('Arrecadação'!$C$4:$C$12,A22,'Arrecadação'!$F$4:$F$12)</f>
        <v/>
      </c>
    </row>
  </sheetData>
  <mergeCells count="4">
    <mergeCell ref="A1:F1"/>
    <mergeCell ref="A3:D3"/>
    <mergeCell ref="A12:C12"/>
    <mergeCell ref="D12:E12"/>
  </mergeCells>
  <conditionalFormatting sqref="B6">
    <cfRule type="expression" priority="1" dxfId="2">
      <formula>B6&lt;0</formula>
    </cfRule>
    <cfRule type="expression" priority="2" dxfId="3">
      <formula>B6&gt;=0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4" customWidth="1" min="1" max="1"/>
    <col width="80" customWidth="1" min="2" max="2"/>
  </cols>
  <sheetData>
    <row r="1" ht="26" customHeight="1">
      <c r="A1" s="1" t="inlineStr">
        <is>
          <t>INSTRUÇÕES DE USO — PLANILHA DE CAMPANHA ELEITORAL</t>
        </is>
      </c>
    </row>
    <row r="2"/>
    <row r="3" ht="46" customHeight="1">
      <c r="A3" s="27" t="inlineStr">
        <is>
          <t>Visão Geral</t>
        </is>
      </c>
      <c r="B3" s="28" t="inlineStr">
        <is>
          <t>Esta planilha auxilia no controle financeiro de uma campanha eleitoral, reunindo arrecadação de doações, despesas realizadas e um painel com indicadores e gráficos.</t>
        </is>
      </c>
    </row>
    <row r="4" ht="46" customHeight="1">
      <c r="A4" s="27" t="inlineStr">
        <is>
          <t>Aba Arrecadação</t>
        </is>
      </c>
      <c r="B4" s="28" t="inlineStr">
        <is>
          <t>Registre cada doação recebida com nome do doador, cidade, data, tipo (Pessoa Física ou Jurídica) e valor. As colunas '% do Total' e 'Classificação' são calculadas automaticamente. Use a consulta rápida no final da aba para buscar o valor doado por um nome específico (VLOOKUP).</t>
        </is>
      </c>
    </row>
    <row r="5" ht="46" customHeight="1">
      <c r="A5" s="27" t="inlineStr">
        <is>
          <t>Aba Despesas</t>
        </is>
      </c>
      <c r="B5" s="28" t="inlineStr">
        <is>
          <t>Registre cada despesa da campanha com categoria, descrição, data, fornecedor e valor. O campo 'Orçamento Planejado' (célula B27, fundo amarelo) pode ser alterado para refletir o orçamento real da campanha; todas as porcentagens serão recalculadas automaticamente.</t>
        </is>
      </c>
    </row>
    <row r="6" ht="46" customHeight="1">
      <c r="A6" s="27" t="inlineStr">
        <is>
          <t>Aba Dashboard</t>
        </is>
      </c>
      <c r="B6" s="28" t="inlineStr">
        <is>
          <t>Apresenta os principais indicadores (total arrecadado, total de despesas, saldo disponível, % do orçamento utilizado) e três gráficos: arrecadação por cidade, despesas por categoria e evolução das doações.</t>
        </is>
      </c>
    </row>
    <row r="7" ht="46" customHeight="1">
      <c r="A7" s="27" t="inlineStr">
        <is>
          <t>Células Editáveis</t>
        </is>
      </c>
      <c r="B7" s="28" t="inlineStr">
        <is>
          <t>Células com fundo amarelo claro (#FFFBEB) são destinadas à edição manual, como o orçamento planejado e o campo de consulta por nome.</t>
        </is>
      </c>
    </row>
    <row r="8" ht="46" customHeight="1">
      <c r="A8" s="27" t="inlineStr">
        <is>
          <t>Cores e Alertas</t>
        </is>
      </c>
      <c r="B8" s="28" t="inlineStr">
        <is>
          <t>Valores em verde indicam saldo positivo; valores em vermelho indicam saldo negativo ou despesas de alto custo. Linhas destacadas em verde claro na aba Arrecadação indicam grandes doadores (valor &gt;= R$ 2.000).</t>
        </is>
      </c>
    </row>
    <row r="9" ht="46" customHeight="1">
      <c r="A9" s="27" t="inlineStr">
        <is>
          <t>Atualização de Dados</t>
        </is>
      </c>
      <c r="B9" s="28" t="inlineStr">
        <is>
          <t>Para adicionar novos doadores ou despesas, insira uma nova linha antes da linha de totais e ajuste os intervalos das fórmulas de SOMA, MÉDIA e SUMIF conforme necessário.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2026-07-21T17:32:31Z</dcterms:created>
  <dcterms:modified xmlns:dcterms="http://purl.org/dc/terms/" xmlns:xsi="http://www.w3.org/2001/XMLSchema-instance" xsi:type="dcterms:W3CDTF">2026-07-21T17:32:31Z</dcterms:modified>
</cp:coreProperties>
</file>